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N\Desktop\Тариф на 2023 г\Размещение на сайте\"/>
    </mc:Choice>
  </mc:AlternateContent>
  <xr:revisionPtr revIDLastSave="0" documentId="13_ncr:1_{C55BAD0B-8980-4CED-ABCD-3C6674C14854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затраты на покупку потерь " sheetId="7" r:id="rId1"/>
    <sheet name="уровень нормативных потерь" sheetId="9" r:id="rId2"/>
    <sheet name="закупка эл.эн.для компенс.потер" sheetId="6" r:id="rId3"/>
    <sheet name="мероприятия по снижению потерь" sheetId="10" r:id="rId4"/>
    <sheet name="размер фактических потерь" sheetId="4" r:id="rId5"/>
  </sheets>
  <externalReferences>
    <externalReference r:id="rId6"/>
  </externalReferences>
  <definedNames>
    <definedName name="org">[1]Титульный!$G$20</definedName>
    <definedName name="rng_actions_01">[1]TEHSHEET!$V$3:$V$110</definedName>
    <definedName name="set_ist_fin">[1]TEHSHEET!$M$3:$M$10</definedName>
    <definedName name="set_per_ee">[1]TEHSHEET!$AB$3:$AB$7</definedName>
    <definedName name="year">[1]Титульный!$G$15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6" l="1"/>
  <c r="M9" i="6"/>
  <c r="L9" i="6"/>
  <c r="K9" i="6"/>
  <c r="J9" i="6"/>
  <c r="I9" i="6"/>
  <c r="H9" i="6"/>
  <c r="G9" i="6"/>
  <c r="F9" i="6"/>
  <c r="E9" i="6"/>
  <c r="D9" i="6"/>
  <c r="C9" i="6"/>
  <c r="O6" i="4"/>
  <c r="J6" i="6"/>
  <c r="I6" i="6"/>
  <c r="J5" i="6"/>
  <c r="I5" i="6"/>
  <c r="J18" i="10" l="1"/>
  <c r="H18" i="10"/>
  <c r="H17" i="10"/>
  <c r="H16" i="10"/>
  <c r="H15" i="10"/>
  <c r="I9" i="10"/>
  <c r="J9" i="10" s="1"/>
  <c r="H9" i="10"/>
  <c r="J8" i="10"/>
  <c r="H8" i="10"/>
  <c r="O8" i="6" l="1"/>
  <c r="N6" i="9"/>
  <c r="N8" i="9"/>
  <c r="M9" i="9"/>
  <c r="L9" i="9"/>
  <c r="K9" i="9"/>
  <c r="J9" i="9"/>
  <c r="I9" i="9"/>
  <c r="H9" i="9"/>
  <c r="G9" i="9"/>
  <c r="F9" i="9"/>
  <c r="E9" i="9"/>
  <c r="D9" i="9"/>
  <c r="C9" i="9"/>
  <c r="B9" i="9"/>
  <c r="N7" i="9"/>
  <c r="O9" i="6"/>
  <c r="O6" i="6"/>
  <c r="D7" i="6"/>
  <c r="E7" i="6"/>
  <c r="F7" i="6"/>
  <c r="G7" i="6"/>
  <c r="H7" i="6"/>
  <c r="J7" i="6"/>
  <c r="K7" i="6"/>
  <c r="L7" i="6"/>
  <c r="M7" i="6"/>
  <c r="N7" i="6"/>
  <c r="C7" i="6"/>
  <c r="O5" i="6"/>
  <c r="O5" i="4"/>
  <c r="O11" i="6" l="1"/>
  <c r="N9" i="9"/>
  <c r="O7" i="6"/>
  <c r="I7" i="6"/>
</calcChain>
</file>

<file path=xl/sharedStrings.xml><?xml version="1.0" encoding="utf-8"?>
<sst xmlns="http://schemas.openxmlformats.org/spreadsheetml/2006/main" count="113" uniqueCount="79">
  <si>
    <t>Месяц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</si>
  <si>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</si>
  <si>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</si>
  <si>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</si>
  <si>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</si>
  <si>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</si>
  <si>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</si>
  <si>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</si>
  <si>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</si>
  <si>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</si>
  <si>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</si>
  <si>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</si>
  <si>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</si>
  <si>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электроэнергия, млн.кВтч</t>
  </si>
  <si>
    <t>мощность, МВт</t>
  </si>
  <si>
    <t>тариф на покупку потерь, руб./кВтч.</t>
  </si>
  <si>
    <t xml:space="preserve"> потери электроэнергии в сетях, млн.кВтч</t>
  </si>
  <si>
    <t>№п.п.</t>
  </si>
  <si>
    <t>1.</t>
  </si>
  <si>
    <t>2.</t>
  </si>
  <si>
    <t>3.</t>
  </si>
  <si>
    <t>4.</t>
  </si>
  <si>
    <t>5.</t>
  </si>
  <si>
    <t>стоимость Без НДС, тыс.руб.</t>
  </si>
  <si>
    <t>Таблица 1.</t>
  </si>
  <si>
    <t>в т.ч. потери электроэнергии на хоз.нужды, тыс.кВтч</t>
  </si>
  <si>
    <t>в т.ч. потери электроэнергии на хоз.нужды,тыс.кВтч</t>
  </si>
  <si>
    <t>прием в сеть,млн.кВтч</t>
  </si>
  <si>
    <t>% потери</t>
  </si>
  <si>
    <t>электирческой энергии (мощности) с оптового рынка  и тарифов на регулируемые услуги ПАО "Ставропольэнергосбыт",приведенных в Таблице 1.</t>
  </si>
  <si>
    <t>Плановый объем электрической энергии, приобретаемой АО "ГГЭС" в целях компенсации потерь</t>
  </si>
  <si>
    <t>1.1.</t>
  </si>
  <si>
    <t>№п/п</t>
  </si>
  <si>
    <t>Показатель энергосбережения и повышения энергетической эффективности</t>
  </si>
  <si>
    <t>Ед. изм.</t>
  </si>
  <si>
    <t>Наименование мероприятия по энергосбережению и повышению энергетической эффективности для достижения целевого показателя</t>
  </si>
  <si>
    <t>Отклонение ,(%)</t>
  </si>
  <si>
    <t>Объем вложенных средств, тыс.руб (без НДС)</t>
  </si>
  <si>
    <t>Планируемый период окупаемости, лет</t>
  </si>
  <si>
    <t>план</t>
  </si>
  <si>
    <t>факт</t>
  </si>
  <si>
    <t>Уровень загрузки силовых трансформаторов</t>
  </si>
  <si>
    <t>%</t>
  </si>
  <si>
    <t>Замена трансформаторов</t>
  </si>
  <si>
    <t>Уровень потерь электрической энергии при ее передаче по электрическим сетям</t>
  </si>
  <si>
    <t xml:space="preserve"> %</t>
  </si>
  <si>
    <t>Техническое перевооружение и  реконструкция сети НН:</t>
  </si>
  <si>
    <t>Доля объектов электросетевого хозяйства,на которых происходит преобразование уровней напряжения (трансформация) или распределение электрической энергии,оборудованных приборами технического учета с возможностью дистанционного сбора данных</t>
  </si>
  <si>
    <t>Оснащение приборами учета электрической энергии с вожможностью дистанционного сбора данных объектов электросетевого хозяйства</t>
  </si>
  <si>
    <t>Доля точек поставки электрической энергии потребителям(юридическим и физическим лицам), оборудованных приборами учета с возможностью дистанционного сбора данных</t>
  </si>
  <si>
    <t>Внедрение системы дистанционного снятия показаний</t>
  </si>
  <si>
    <t>2021 год</t>
  </si>
  <si>
    <t>Эффективность использования производственных мощностей</t>
  </si>
  <si>
    <t>тыс.кВт*ч /усл.ед.</t>
  </si>
  <si>
    <t>Сокращение удельных расходов энергоносителей</t>
  </si>
  <si>
    <t>Эффективность использования персонала (трудоемкость производства)</t>
  </si>
  <si>
    <t>чел./усл.ед.</t>
  </si>
  <si>
    <t>Снижение трудоемкости процесса передачи электрической энергии</t>
  </si>
  <si>
    <t>Доля использования осветительных устройств с использованием светодиодов в общем объеме используемых осветительных устройств</t>
  </si>
  <si>
    <t>Замена существующих ламп накаливания на светодиодные</t>
  </si>
  <si>
    <t>ОТЧЕТ</t>
  </si>
  <si>
    <r>
      <t xml:space="preserve">об исполнении требований к программе в области энергосбережения и повышения энергетической эффективности 
 </t>
    </r>
    <r>
      <rPr>
        <sz val="10"/>
        <rFont val="Times New Roman"/>
        <family val="1"/>
        <charset val="204"/>
      </rPr>
      <t>Акционерного Общества "Георгиевские городские электрические сети"</t>
    </r>
  </si>
  <si>
    <t>за 2021 г.</t>
  </si>
  <si>
    <t>Значение показателя на  2020 год (факт)</t>
  </si>
  <si>
    <t>Значение целевого показателя в 2021 году реализации программы</t>
  </si>
  <si>
    <t>Реконструкция ВЛ-0,4 кВ ТП-2 руб.8  ф."ВЛ Ульянова-Ленина"</t>
  </si>
  <si>
    <t>Реконструкция ВЛ-0,4 кВ ТП-145 руб.1  ф."ВЛ Быкова"</t>
  </si>
  <si>
    <t>Реконструкция ВЛ-0,4 кВ ТП-159 руб.12 ф."ВЛ Весенняя-Панфилова"</t>
  </si>
  <si>
    <t>Реконструкция ВЛ-0,4 кВ ТП-159 руб.14 ф."ВЛ Светлая-Бакинский"</t>
  </si>
  <si>
    <t>Реконструкция ВЛ-0,4 кВ ТП-1749 руб.1  ф."Нефтекачка"</t>
  </si>
  <si>
    <t>Исполнительный директор АО "ГГЭС"</t>
  </si>
  <si>
    <t>В.Г.Жук</t>
  </si>
  <si>
    <t xml:space="preserve">Затраты АО ГГЭС на покупку потерь в собственных сетях на 2022 г. </t>
  </si>
  <si>
    <t xml:space="preserve">Стоимость технологического расхода(потерь) электрической энергии на 2022 год утвержденна РТК СК  в размере 55 047,80 тыс.рублей и </t>
  </si>
  <si>
    <t>рассчитана исходя из объема потерь электрической энергии - 15,483 млн.кВт.ч, мощности-2,293 МВт,прогнозных тарифов на покупку</t>
  </si>
  <si>
    <t>2022 год</t>
  </si>
  <si>
    <t>Утверждено Приказом Федеральной антимонопольной службы от 23 ноября 2021 года № 1299/21-ДСП</t>
  </si>
  <si>
    <t>Закупка АО "Георгиевские городские электрические сети" электрической энергии для компенсации потерь  за 2021 год.</t>
  </si>
  <si>
    <t>Размер фактических потерь АО "Георгиевские городские электрические сети"  за 2021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</si>
</sst>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7" fillId="0" borderId="0"/>
  </cellStyleXfs>
  <cellXfs count="55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2" fontId="5" fillId="0" borderId="1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0" fontId="11" fillId="0" borderId="0" xfId="1" applyFont="1" applyAlignment="1">
      <alignment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1" fontId="11" fillId="0" borderId="1" xfId="1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1" fillId="0" borderId="1" xfId="1" applyFont="1" applyBorder="1" applyAlignment="1">
      <alignment horizontal="center" vertical="justify" wrapText="1"/>
    </xf>
    <xf numFmtId="0" fontId="5" fillId="0" borderId="1" xfId="0" applyNumberFormat="1" applyFont="1" applyFill="1" applyBorder="1" applyAlignment="1" applyProtection="1">
      <alignment horizontal="left" vertical="justify" wrapText="1"/>
    </xf>
    <xf numFmtId="0" fontId="1" fillId="0" borderId="1" xfId="0" applyNumberFormat="1" applyFont="1" applyFill="1" applyBorder="1" applyAlignment="1" applyProtection="1">
      <alignment vertical="justify" wrapText="1"/>
    </xf>
    <xf numFmtId="166" fontId="1" fillId="0" borderId="1" xfId="0" applyNumberFormat="1" applyFont="1" applyFill="1" applyBorder="1" applyAlignment="1" applyProtection="1">
      <alignment vertical="top"/>
    </xf>
    <xf numFmtId="166" fontId="5" fillId="0" borderId="1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Fill="1" applyBorder="1" applyAlignment="1" applyProtection="1">
      <alignment horizontal="right" vertical="top"/>
    </xf>
    <xf numFmtId="164" fontId="11" fillId="2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right" vertical="top"/>
    </xf>
    <xf numFmtId="0" fontId="10" fillId="0" borderId="0" xfId="1" applyFont="1" applyAlignment="1">
      <alignment horizontal="right" vertical="center"/>
    </xf>
    <xf numFmtId="0" fontId="11" fillId="0" borderId="1" xfId="1" applyFont="1" applyBorder="1" applyAlignment="1">
      <alignment horizontal="center" vertical="justify" wrapText="1"/>
    </xf>
    <xf numFmtId="0" fontId="10" fillId="0" borderId="0" xfId="1" applyFont="1" applyAlignment="1">
      <alignment horizontal="center" wrapText="1"/>
    </xf>
    <xf numFmtId="0" fontId="11" fillId="0" borderId="0" xfId="1" applyFont="1" applyAlignment="1">
      <alignment horizontal="center" wrapText="1"/>
    </xf>
    <xf numFmtId="166" fontId="11" fillId="2" borderId="1" xfId="1" applyNumberFormat="1" applyFont="1" applyFill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/Desktop/&#1088;&#1072;&#1073;&#1086;&#1095;&#1080;&#1077;%20&#1076;&#1086;&#1082;&#1091;&#1084;&#1077;&#1085;&#1090;&#1099;/&#1069;&#1085;&#1077;&#1088;&#1075;&#1086;&#1089;&#1073;&#1077;&#1088;&#1077;&#1078;&#1077;&#1085;&#1080;&#1103;/2018%20&#1075;&#1086;&#1076;/IST.FIN.2012(v1.4)4%20&#1082;&#1074;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акт"/>
      <sheetName val="План"/>
      <sheetName val="Комментарии"/>
      <sheetName val="Проверка"/>
      <sheetName val="et_union_h"/>
      <sheetName val="TEHSHEET"/>
      <sheetName val="modfrmCheckUpdates"/>
      <sheetName val="modHTTP"/>
      <sheetName val="modInstruction"/>
      <sheetName val="modfrmReestr"/>
      <sheetName val="modUpdTemplMain"/>
      <sheetName val="modThisWorkbook"/>
      <sheetName val="modReestr"/>
      <sheetName val="AllSheetsInThisWorkbook"/>
      <sheetName val="REESTR_ORG"/>
      <sheetName val="REESTR_TEMP"/>
      <sheetName val="REESTR"/>
      <sheetName val="modButtonClick"/>
      <sheetName val="modHelp"/>
      <sheetName val="modChange"/>
      <sheetName val="modPROV"/>
      <sheetName val="modFrmCalendar"/>
    </sheetNames>
    <sheetDataSet>
      <sheetData sheetId="0" refreshError="1"/>
      <sheetData sheetId="1" refreshError="1"/>
      <sheetData sheetId="2" refreshError="1">
        <row r="15">
          <cell r="G15">
            <v>2018</v>
          </cell>
        </row>
        <row r="20">
          <cell r="G20" t="str">
            <v>АО "ГГЭС"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M3" t="str">
            <v>Тариф</v>
          </cell>
          <cell r="V3" t="str">
            <v>Повышение энергоэффективности при производстве тепловой и электрической энергии:</v>
          </cell>
          <cell r="AB3" t="str">
            <v>- Снижение потерь ЭЭ при передаче (%)</v>
          </cell>
        </row>
        <row r="4">
          <cell r="M4" t="str">
            <v>Федеральный бюджет</v>
          </cell>
          <cell r="V4" t="str">
            <v>- применение рекуперативных и регенеративных горелок (позволяют подогревать подаваемый в камеру горения воздух за счет утилизации тепла отводимых газов)</v>
          </cell>
          <cell r="AB4" t="str">
            <v>- Снижение расхода ЭЭ на хозяйственные нужды (%)</v>
          </cell>
        </row>
        <row r="5">
          <cell r="M5" t="str">
            <v>Региональный бюджет</v>
          </cell>
          <cell r="V5" t="str">
            <v>- автоматизация режимов горения (поддержание оптимального соотношения топливо-воздух)</v>
          </cell>
          <cell r="AB5" t="str">
            <v>- Снижение расхода ТЭ на хозяйственные нужды (%)</v>
          </cell>
        </row>
        <row r="6">
          <cell r="M6" t="str">
            <v>Муниципальный бюджет</v>
          </cell>
          <cell r="V6" t="str">
            <v>- применение беспламенного объемного сжигания, технология HiTAK</v>
          </cell>
          <cell r="AB6" t="str">
            <v>- Снижение расхода воды на хозяйственные нужды (%)</v>
          </cell>
        </row>
        <row r="7">
          <cell r="M7" t="str">
            <v>Собственные средства</v>
          </cell>
          <cell r="V7" t="str">
            <v>- сжигание твердого топлива в кипящем слое</v>
          </cell>
          <cell r="AB7" t="str">
            <v>- Снижение расхода топлива на хозяйственные нужды (%)</v>
          </cell>
        </row>
        <row r="8">
          <cell r="M8" t="str">
            <v>Привлеченные средства в рамках трехсторонних договоров</v>
          </cell>
          <cell r="V8" t="str">
            <v>- рекуперация тепла отводимых газов системы дымоудаления, подогрев исходной воды или приточного воздуха</v>
          </cell>
        </row>
        <row r="9">
          <cell r="M9" t="str">
            <v>Без финансирования</v>
          </cell>
          <cell r="V9" t="str">
            <v>- минимизация величины продувки котла</v>
          </cell>
        </row>
        <row r="10">
          <cell r="M10" t="str">
            <v>Не финансировалось (не включено в программу)</v>
          </cell>
          <cell r="V10" t="str">
            <v>- надстройка действующих водогрейных или паровых котлов газотурбинными установками</v>
          </cell>
        </row>
        <row r="11">
          <cell r="V11" t="str">
            <v>- магнитострикционная очистка внутренних поверхностей котлов от накипи</v>
          </cell>
        </row>
        <row r="12">
          <cell r="V12" t="str">
            <v>- устранение присосов воздуха в газоходах и обмуровках через трещины и неплотности</v>
          </cell>
        </row>
        <row r="13">
          <cell r="V13" t="str">
            <v>- сбор и возврат конденсата в котел</v>
          </cell>
        </row>
        <row r="14">
          <cell r="V14" t="str">
            <v>- применение экономайзеров для предварительного подогрева питательной воды в деаэраторах</v>
          </cell>
        </row>
        <row r="15">
          <cell r="V15" t="str">
            <v>- повторное использование выпара в котлоагрегатах, применение пароструйных инжекторов</v>
          </cell>
        </row>
        <row r="16">
          <cell r="V16" t="str">
            <v>- применение обоснованных режимов снижения температуры теплоносителя</v>
          </cell>
        </row>
        <row r="17">
          <cell r="V17" t="str">
            <v>- использование энергии выделяющейся при снижении давления магистрального газа для выработки электрической и тепловой энергии</v>
          </cell>
        </row>
        <row r="18">
          <cell r="V18" t="str">
            <v>- когенерация, Совместная выработка тепловой и электрической энергии</v>
          </cell>
        </row>
        <row r="19">
          <cell r="V19" t="str">
            <v>- реконструкция котельный в мини-ТЭЦ с надстройкой ГТУ</v>
          </cell>
        </row>
        <row r="20">
          <cell r="V20" t="str">
            <v>- тригенерация, совместная выработка электрической, тепловой энергии, холода</v>
          </cell>
        </row>
        <row r="21">
          <cell r="V21" t="str">
            <v>- компенсация реактивной мощности на уровне объекта</v>
          </cell>
        </row>
        <row r="22">
          <cell r="V22" t="str">
            <v>Повышение энергоэффективности тепловых сетей:</v>
          </cell>
        </row>
        <row r="23">
          <cell r="V23" t="str">
            <v>- оптимизация сечения трубопроводов при перекладке</v>
          </cell>
        </row>
        <row r="24">
          <cell r="V24" t="str">
            <v>- прокладка трубопроводов "труба в трубе" с пенополиуретаной изоляцией</v>
          </cell>
        </row>
        <row r="25">
          <cell r="V25" t="str">
            <v>- замена изоляции минераловатой на пенополиуретановую с металлическими отражателями</v>
          </cell>
        </row>
        <row r="26">
          <cell r="V26" t="str">
            <v>- замена металлических труб на асбоцементные</v>
          </cell>
        </row>
        <row r="27">
          <cell r="V27" t="str">
            <v>- электрохимическая защита металлических трубопроводов</v>
          </cell>
        </row>
        <row r="28">
          <cell r="V28" t="str">
            <v>- применение систем дистанционной диагностики состояния трубопроводов</v>
          </cell>
        </row>
        <row r="29">
          <cell r="V29" t="str">
            <v>- применение обоснованных режимов снижения температуры теплоносителя</v>
          </cell>
        </row>
        <row r="30">
          <cell r="V30" t="str">
            <v>- исключение подсоса грунтовых и сточных вод в подземные теплотрассы</v>
          </cell>
        </row>
        <row r="31">
          <cell r="V31" t="str">
            <v>- замена малоэффективных кожухотрубных теплообменников на ЦТП на пластинчатые, устранение течей</v>
          </cell>
        </row>
        <row r="32">
          <cell r="V32" t="str">
            <v>- установка частотно регулируемых приводов для поддержания оптимального давления в сетях (экономия электроэнергии 20-25% и снижение аварийности)</v>
          </cell>
        </row>
        <row r="33">
          <cell r="V33" t="str">
            <v>- закрытие малоэффективных и ненагруженных котельных</v>
          </cell>
        </row>
        <row r="34">
          <cell r="V34" t="str">
            <v>- проведение мероприятий по оптимизации тепловых режимов здания ЦТП и вторичному использованию тепла обратной сетевой воды и вытяжной вентиляции,</v>
          </cell>
        </row>
        <row r="35">
          <cell r="V35" t="str">
            <v>- установка регулируемых вентилей на подаче тепла на нагруженные участки теплотрасс</v>
          </cell>
        </row>
        <row r="36">
          <cell r="V36" t="str">
            <v>- использование мобильных измерительных комплексов для диагностики состояния и подачи тепла, а так же для регулирования отпуска тепла</v>
          </cell>
        </row>
        <row r="37">
          <cell r="V37" t="str">
            <v>- внедрение кустовых автоматизированных комплексов диспетчеризации ЦТП</v>
          </cell>
        </row>
        <row r="38">
          <cell r="V38" t="str">
            <v>- комплексная гидравлическая балансировка теплосетей</v>
          </cell>
        </row>
        <row r="39">
          <cell r="V39" t="str">
            <v>Повышение энергоэффективности электрических сетей и системы освещения:</v>
          </cell>
        </row>
        <row r="40">
          <cell r="V40" t="str">
            <v>- исключение недогруза трансформаторов (менее 30%)</v>
          </cell>
        </row>
        <row r="41">
          <cell r="V41" t="str">
            <v>- исключение перегруза трансформаторов</v>
          </cell>
        </row>
        <row r="42">
          <cell r="V42" t="str">
            <v>- исключение перегруза длинных участков распределительных сетей</v>
          </cell>
        </row>
        <row r="43">
          <cell r="V43" t="str">
            <v>- установка компенсаторов реактивной мощности у потребителей</v>
          </cell>
        </row>
        <row r="44">
          <cell r="V44" t="str">
            <v>- внедрение распределенной энергетической сетки для компенсации реактивной мощности</v>
          </cell>
        </row>
        <row r="45">
          <cell r="V45" t="str">
            <v>- исключение утечек тока на подземных магистралях</v>
          </cell>
        </row>
        <row r="46">
          <cell r="V46" t="str">
            <v>- своевременная замена изоляторов на ЛЭП</v>
          </cell>
        </row>
        <row r="47">
          <cell r="V47" t="str">
            <v>- повышение качества электрической энергии (применение экранирования, энергосберегающей системы FORCE)</v>
          </cell>
        </row>
        <row r="48">
          <cell r="V48" t="str">
            <v>- увеличение загрузки асинхронных двигателей (нагрузка должна быть более 50%)</v>
          </cell>
        </row>
        <row r="49">
          <cell r="V49" t="str">
            <v>- применение автоматических переключателей с соединения "треугольник" на соединение "звезда" при малонагруженных режимах</v>
          </cell>
        </row>
        <row r="50">
          <cell r="V50" t="str">
            <v>- замена асинхронных двигателей синхронными</v>
          </cell>
        </row>
        <row r="51">
          <cell r="V51" t="str">
            <v>- применение частотно регулируемых приводов в системах вентиляции энергообъектов сетей</v>
          </cell>
        </row>
        <row r="52">
          <cell r="V52" t="str">
            <v>- разработка энергобаланса сетей и постоянная оценка режимов электропотребления для снижения нерациональных энергозатрат</v>
          </cell>
        </row>
        <row r="53">
          <cell r="V53" t="str">
            <v>- проведение мероприятий по внедрению системы энергоэффективного освещения (замена ламп накаливания на люминесцентные и светодиодные, промывка окон, окраска стен в светлые тона)</v>
          </cell>
        </row>
        <row r="54">
          <cell r="V54" t="str">
            <v>Повышение энергоэффективности систем водоснабжения:</v>
          </cell>
        </row>
        <row r="55">
          <cell r="V55" t="str">
            <v>- сокращение использование воды на собственные нужды в водозаборных станциях</v>
          </cell>
        </row>
        <row r="56">
          <cell r="V56" t="str">
            <v>- внедрение систем водооборота на водозаборах</v>
          </cell>
        </row>
        <row r="57">
          <cell r="V57" t="str">
            <v>- оптимизация режимов промывки фильтров</v>
          </cell>
        </row>
        <row r="58">
          <cell r="V58" t="str">
            <v>- применение технологии водо-воздушной промывки</v>
          </cell>
        </row>
        <row r="59">
          <cell r="V59" t="str">
            <v>- установка на раструбные соединения ремонтных комплектов (придают раструбу высокую степень герметичности)</v>
          </cell>
        </row>
        <row r="60">
          <cell r="V60" t="str">
            <v>- использование частотно регулируемых приводов на насосах тепловых пунктов, насосных станциях</v>
          </cell>
        </row>
        <row r="61">
          <cell r="V61" t="str">
            <v>- замена металлических труб на полиэтиленовые (сокращение потерь на поддержание избыточного давления в закодированных трубах)</v>
          </cell>
        </row>
        <row r="62">
          <cell r="V62" t="str">
            <v>- применение систем электрохимической защиты стальных трубороводов</v>
          </cell>
        </row>
        <row r="63">
          <cell r="V63" t="str">
            <v>- внедрение современной запорно-регулирующей и предохранительной арматуры</v>
          </cell>
        </row>
        <row r="64">
          <cell r="V64" t="str">
            <v>- применение сильфонных компенсаторов гидравлических ударов</v>
          </cell>
        </row>
        <row r="65">
          <cell r="V65" t="str">
            <v>- санация ветхих участков водопроводных сетей</v>
          </cell>
        </row>
        <row r="66">
          <cell r="V66" t="str">
            <v>- оптимизация работы системы водоснабжения, диспетчеризация и автоматизация управления сетями</v>
          </cell>
        </row>
        <row r="67">
          <cell r="V67" t="str">
            <v>- установка на ответвлениях сети датчиков и регуляторов сетевого давления</v>
          </cell>
        </row>
        <row r="68">
          <cell r="V68" t="str">
            <v>- изменение схемы централизованного ГВС из циркуляционного в циркуляционно-повысительную</v>
          </cell>
        </row>
        <row r="69">
          <cell r="V69" t="str">
            <v>- установка технологических водомеров на проблемных ответвлениях</v>
          </cell>
        </row>
        <row r="70">
          <cell r="V70" t="str">
            <v>"Нетрадиционные" способы энергосбережения:</v>
          </cell>
        </row>
        <row r="71">
          <cell r="V71" t="str">
            <v>- использование тепла пластовых вод и геотермальных источников для отопления и ГВС</v>
          </cell>
        </row>
        <row r="72">
          <cell r="V72" t="str">
            <v>- использование солнечных коллекторов для дополнительного горячего водоснабжения и отопления зданий</v>
          </cell>
        </row>
        <row r="73">
          <cell r="V73" t="str">
            <v>- создание системы сезонного и суточного аккумулирование тепла</v>
          </cell>
        </row>
        <row r="74">
          <cell r="V74" t="str">
            <v>- использование пароструйных инжекторов в качестве эффективных теплообменников при утилизации низкопотенциального тепла мятого пара</v>
          </cell>
        </row>
        <row r="75">
          <cell r="V75" t="str">
            <v>- использование пароструйных инжекторов в замен циркуляционных насосов</v>
          </cell>
        </row>
        <row r="76">
          <cell r="V76" t="str">
            <v>- использование тепловых насосов для отопления и ГВС с извлечением низкопотенциального тепла из канализационных стоков и сбросов промышленных вод</v>
          </cell>
        </row>
        <row r="77">
          <cell r="V77" t="str">
            <v>- использование тепловых насосов для отопления и ГВС с извлечением низкопотенциального тепла из тепла подвальных помещений зданий</v>
          </cell>
        </row>
        <row r="78">
          <cell r="V78" t="str">
            <v>- использование тепловых насосов для отопления и ГВС с извлечением низкопотенциального тепла из тепла солнечных коллекторов</v>
          </cell>
        </row>
        <row r="79">
          <cell r="V79" t="str">
            <v>- использование тепловых насосов для отопления и ГВС с извлечением низкопотенциального тепла из теплого выхлопа вытяжной вентиляции</v>
          </cell>
        </row>
        <row r="80">
          <cell r="V80" t="str">
            <v>- использование тепловых насосов для отопления и ГВС с извлечением низкопотенциального тепла из обратной сетевой воды системы отопления</v>
          </cell>
        </row>
        <row r="81">
          <cell r="V81" t="str">
            <v>- использование тепловых насосов для отопления и ГВС с извлечением низкопотенциального тепла из воды моря и открытых водоемов</v>
          </cell>
        </row>
        <row r="82">
          <cell r="V82" t="str">
            <v>- применение газогенераторных установок для замещения природного газа и теплоснабжения</v>
          </cell>
        </row>
        <row r="83">
          <cell r="V83" t="str">
            <v>- использование шахтного метана</v>
          </cell>
        </row>
        <row r="84">
          <cell r="V84" t="str">
            <v>- производство пелет, торфобрикетов и их использование для газогенерации и отопления</v>
          </cell>
        </row>
        <row r="85">
          <cell r="V85" t="str">
            <v>- использование систем распределенной энергетики для организации теплоснабжения населенных пунктов</v>
          </cell>
        </row>
        <row r="86">
          <cell r="V86" t="str">
            <v>- использование мусоросжигающих заводов в системах распределенной энергетики</v>
          </cell>
        </row>
        <row r="87">
          <cell r="V87" t="str">
            <v>- использование тепла обратной сетевой воды для снегоплавильных установок</v>
          </cell>
        </row>
        <row r="88">
          <cell r="V88" t="str">
            <v>Мероприятия по приборному учету (установка, поверка, ремонт/замена вышедших из строя):</v>
          </cell>
        </row>
        <row r="89">
          <cell r="V89" t="str">
            <v>- мероприятия по приборам учета топлива на инфраструктурных объектах</v>
          </cell>
        </row>
        <row r="90">
          <cell r="V90" t="str">
            <v>- мероприятия по приборам учета ЭЭ на инфраструктурных объектах</v>
          </cell>
        </row>
        <row r="91">
          <cell r="V91" t="str">
            <v>- мероприятия по приборам учета воды на инфраструктурных объектах</v>
          </cell>
        </row>
        <row r="92">
          <cell r="V92" t="str">
            <v>- мероприятия по приборам учета ТЭ на инфраструктурных объектах</v>
          </cell>
        </row>
        <row r="93">
          <cell r="V93" t="str">
            <v>- мероприятия по приборам учета ТЭ на хозяйственных объектах</v>
          </cell>
        </row>
        <row r="94">
          <cell r="V94" t="str">
            <v>- мероприятия по приборам учета ЭЭ на хозяйственных объектах</v>
          </cell>
        </row>
        <row r="95">
          <cell r="V95" t="str">
            <v>- мероприятия по приборам учета воды на хозяйственных объектах</v>
          </cell>
        </row>
        <row r="96">
          <cell r="V96" t="str">
            <v>- мероприятия по приборам учета топлива на хозяйственных объектах</v>
          </cell>
        </row>
        <row r="97">
          <cell r="V97" t="str">
            <v>Организационные мероприятия:</v>
          </cell>
        </row>
        <row r="98">
          <cell r="V98" t="str">
            <v>- проведение обязательного энергетического обследования и разработка энергетического паспорта</v>
          </cell>
        </row>
        <row r="99">
          <cell r="V99" t="str">
            <v>- корректировка программы, в том числе значений показателей энергосбережения и повышения энергетической эффективности</v>
          </cell>
        </row>
        <row r="100">
          <cell r="V100" t="str">
            <v>- совершенствование организационной структуры управления энергосбережением и повышением энергетической эффективности</v>
          </cell>
        </row>
        <row r="101">
          <cell r="V101" t="str">
            <v>- разработка механизмов стимулирования энергосбережения и повышения энергетической эффективности для работников организации</v>
          </cell>
        </row>
        <row r="102">
          <cell r="V102" t="str">
            <v>- составление, оформление и анализ топливно-энергетических баланса организации</v>
          </cell>
        </row>
        <row r="103">
          <cell r="V103" t="str">
            <v>- заключение энергосервисных договоров (контрактов)</v>
          </cell>
        </row>
        <row r="104">
          <cell r="V104" t="str">
            <v>- разработка положения об энергосбережении для организации</v>
          </cell>
        </row>
        <row r="105">
          <cell r="V105" t="str">
            <v>- разработка положения о порядке стимулирования работников за экономию энергоресурсов</v>
          </cell>
        </row>
        <row r="106">
          <cell r="V106" t="str">
            <v>- введение в организации ответственных за соблюдение режима экономии и порядка их отчетности по достигнутой экономии</v>
          </cell>
        </row>
        <row r="107">
          <cell r="V107" t="str">
            <v>- информационное обеспечение энергосбережения (регламент совещаний, распространения организационной и технической информации)</v>
          </cell>
        </row>
        <row r="108">
          <cell r="V108" t="str">
            <v>- премирование сотрудников с учетом повышения показателей энергосбережения</v>
          </cell>
        </row>
        <row r="109">
          <cell r="V109" t="str">
            <v>- внедрение специального программного обеспечения в целях поиска очагов неэффективности, мониторинга выполнения программы энергосбережения, а также эффекта от ее мероприятий</v>
          </cell>
        </row>
        <row r="110">
          <cell r="V110" t="str">
            <v>Прочее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A5" sqref="A5"/>
    </sheetView>
  </sheetViews>
  <sheetFormatPr defaultRowHeight="12.75" x14ac:dyDescent="0.2"/>
  <cols>
    <col min="1" max="1" width="24.42578125" style="2" customWidth="1"/>
    <col min="2" max="9" width="7.5703125" style="2" bestFit="1" customWidth="1"/>
    <col min="10" max="10" width="8" style="2" bestFit="1" customWidth="1"/>
    <col min="11" max="13" width="7.5703125" style="2" bestFit="1" customWidth="1"/>
    <col min="14" max="14" width="8.5703125" style="2" bestFit="1" customWidth="1"/>
    <col min="15" max="16384" width="9.140625" style="2"/>
  </cols>
  <sheetData>
    <row r="1" spans="1:2" x14ac:dyDescent="0.2">
      <c r="B1" s="1" t="s">
        <v>72</v>
      </c>
    </row>
    <row r="2" spans="1:2" x14ac:dyDescent="0.2">
      <c r="B2" s="14"/>
    </row>
    <row r="3" spans="1:2" x14ac:dyDescent="0.2">
      <c r="A3" s="2" t="s">
        <v>73</v>
      </c>
    </row>
    <row r="4" spans="1:2" x14ac:dyDescent="0.2">
      <c r="A4" s="2" t="s">
        <v>74</v>
      </c>
    </row>
    <row r="5" spans="1:2" x14ac:dyDescent="0.2">
      <c r="A5" s="2" t="s">
        <v>29</v>
      </c>
    </row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3"/>
  <sheetViews>
    <sheetView workbookViewId="0">
      <selection activeCell="N13" sqref="N13"/>
    </sheetView>
  </sheetViews>
  <sheetFormatPr defaultRowHeight="12.75" x14ac:dyDescent="0.2"/>
  <sheetData>
    <row r="2" spans="1:14" x14ac:dyDescent="0.2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4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49" t="s">
        <v>24</v>
      </c>
      <c r="N3" s="49"/>
    </row>
    <row r="4" spans="1:14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4" t="s">
        <v>9</v>
      </c>
      <c r="K4" s="4" t="s">
        <v>10</v>
      </c>
      <c r="L4" s="3" t="s">
        <v>11</v>
      </c>
      <c r="M4" s="3" t="s">
        <v>12</v>
      </c>
      <c r="N4" s="3" t="s">
        <v>75</v>
      </c>
    </row>
    <row r="5" spans="1:14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38.25" x14ac:dyDescent="0.2">
      <c r="A6" s="41" t="s">
        <v>13</v>
      </c>
      <c r="B6" s="6">
        <v>1.5145999999999999</v>
      </c>
      <c r="C6" s="6">
        <v>1.1707000000000001</v>
      </c>
      <c r="D6" s="6">
        <v>1.4217</v>
      </c>
      <c r="E6" s="6">
        <v>1.1255999999999999</v>
      </c>
      <c r="F6" s="6">
        <v>1.1107</v>
      </c>
      <c r="G6" s="6">
        <v>1.1682999999999999</v>
      </c>
      <c r="H6" s="6">
        <v>1.4608000000000001</v>
      </c>
      <c r="I6" s="6">
        <v>1.3331</v>
      </c>
      <c r="J6" s="6">
        <v>1.0141100000000001</v>
      </c>
      <c r="K6" s="6">
        <v>1.2153</v>
      </c>
      <c r="L6" s="6">
        <v>1.39011</v>
      </c>
      <c r="M6" s="6">
        <v>1.558101</v>
      </c>
      <c r="N6" s="6">
        <f>M6+L6+K6+J6+I6+H6+G6+E6+D6+C6+B6+F6</f>
        <v>15.483120999999999</v>
      </c>
    </row>
    <row r="7" spans="1:14" ht="25.5" x14ac:dyDescent="0.2">
      <c r="A7" s="41" t="s">
        <v>14</v>
      </c>
      <c r="B7" s="6">
        <v>2.8780000000000001</v>
      </c>
      <c r="C7" s="6">
        <v>2.3170000000000037</v>
      </c>
      <c r="D7" s="6">
        <v>2.7380000000000031</v>
      </c>
      <c r="E7" s="6">
        <v>2.1140000000000008</v>
      </c>
      <c r="F7" s="6">
        <v>2.1309999999999985</v>
      </c>
      <c r="G7" s="6">
        <v>2.3220000000000027</v>
      </c>
      <c r="H7" s="6">
        <v>2.9759999999999991</v>
      </c>
      <c r="I7" s="6">
        <v>2.7549999999999955</v>
      </c>
      <c r="J7" s="6">
        <v>2.0450000000000017</v>
      </c>
      <c r="K7" s="6">
        <v>2.3649999999999984</v>
      </c>
      <c r="L7" s="6">
        <v>2.7050000000000018</v>
      </c>
      <c r="M7" s="6">
        <v>2.9260000000000019</v>
      </c>
      <c r="N7" s="6">
        <f>(M7+L7+K7+J7+I7+H7+G7+F7+E7+D7+C7+B7)/12</f>
        <v>2.5226666666666673</v>
      </c>
    </row>
    <row r="8" spans="1:14" ht="38.25" x14ac:dyDescent="0.2">
      <c r="A8" s="42" t="s">
        <v>27</v>
      </c>
      <c r="B8" s="15">
        <v>10.11434</v>
      </c>
      <c r="C8" s="15">
        <v>9.6575120000000005</v>
      </c>
      <c r="D8" s="15">
        <v>9.7320539999999998</v>
      </c>
      <c r="E8" s="15">
        <v>8.9539500000000007</v>
      </c>
      <c r="F8" s="15">
        <v>8.4143489999999996</v>
      </c>
      <c r="G8" s="15">
        <v>9.3971560000000007</v>
      </c>
      <c r="H8" s="15">
        <v>10.155690999999999</v>
      </c>
      <c r="I8" s="15">
        <v>9.6295389999999994</v>
      </c>
      <c r="J8" s="15">
        <v>9.1625589999999999</v>
      </c>
      <c r="K8" s="15">
        <v>9.1389770000000006</v>
      </c>
      <c r="L8" s="15">
        <v>9.9448080000000001</v>
      </c>
      <c r="M8" s="15">
        <v>10.900836999999999</v>
      </c>
      <c r="N8" s="6">
        <f>M8+L8+K8+J8+I8+H8+G8+E8+D8+C8+B8+F8</f>
        <v>115.20177200000001</v>
      </c>
    </row>
    <row r="9" spans="1:14" x14ac:dyDescent="0.2">
      <c r="A9" s="42" t="s">
        <v>28</v>
      </c>
      <c r="B9" s="15">
        <f>B6/B8*100</f>
        <v>14.974778383957826</v>
      </c>
      <c r="C9" s="15">
        <f t="shared" ref="C9:N9" si="0">C6/C8*100</f>
        <v>12.122169767948515</v>
      </c>
      <c r="D9" s="15">
        <f t="shared" si="0"/>
        <v>14.608426956940438</v>
      </c>
      <c r="E9" s="15">
        <f t="shared" si="0"/>
        <v>12.57098822307473</v>
      </c>
      <c r="F9" s="15">
        <f t="shared" si="0"/>
        <v>13.200070498620869</v>
      </c>
      <c r="G9" s="15">
        <f t="shared" si="0"/>
        <v>12.432484892237607</v>
      </c>
      <c r="H9" s="15">
        <f t="shared" si="0"/>
        <v>14.384053236751694</v>
      </c>
      <c r="I9" s="15">
        <f t="shared" si="0"/>
        <v>13.843861061261602</v>
      </c>
      <c r="J9" s="15">
        <f t="shared" si="0"/>
        <v>11.06797784330775</v>
      </c>
      <c r="K9" s="15">
        <f t="shared" si="0"/>
        <v>13.297987291137728</v>
      </c>
      <c r="L9" s="15">
        <f t="shared" si="0"/>
        <v>13.978248750503781</v>
      </c>
      <c r="M9" s="15">
        <f t="shared" si="0"/>
        <v>14.293407010856141</v>
      </c>
      <c r="N9" s="8">
        <f t="shared" si="0"/>
        <v>13.440002468017592</v>
      </c>
    </row>
    <row r="13" spans="1:14" x14ac:dyDescent="0.2">
      <c r="A13" s="2" t="s">
        <v>76</v>
      </c>
    </row>
  </sheetData>
  <mergeCells count="2">
    <mergeCell ref="A2:N2"/>
    <mergeCell ref="M3:N3"/>
  </mergeCells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"/>
  <sheetViews>
    <sheetView workbookViewId="0">
      <selection activeCell="K37" sqref="K37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7.140625" style="2" bestFit="1" customWidth="1"/>
    <col min="4" max="4" width="7.5703125" style="2" bestFit="1" customWidth="1"/>
    <col min="5" max="10" width="7.140625" style="2" bestFit="1" customWidth="1"/>
    <col min="11" max="11" width="8" style="2" bestFit="1" customWidth="1"/>
    <col min="12" max="13" width="7.140625" style="2" bestFit="1" customWidth="1"/>
    <col min="14" max="14" width="6.85546875" style="2" customWidth="1"/>
    <col min="15" max="15" width="8.140625" style="2" bestFit="1" customWidth="1"/>
    <col min="16" max="16384" width="9.140625" style="2"/>
  </cols>
  <sheetData>
    <row r="1" spans="1:15" x14ac:dyDescent="0.2">
      <c r="B1" s="1" t="s">
        <v>77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51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1.405586</v>
      </c>
      <c r="D5" s="6">
        <v>1.1027769999999999</v>
      </c>
      <c r="E5" s="6">
        <v>1.381262</v>
      </c>
      <c r="F5" s="6">
        <v>0.88445600000000002</v>
      </c>
      <c r="G5" s="6">
        <v>0.81767199999999995</v>
      </c>
      <c r="H5" s="6">
        <v>1.0722240000000001</v>
      </c>
      <c r="I5" s="6">
        <f>1.2991+0.217633</f>
        <v>1.5167329999999999</v>
      </c>
      <c r="J5" s="6">
        <f>1.3489+0.090009</f>
        <v>1.438909</v>
      </c>
      <c r="K5" s="6">
        <v>0.68639099999999997</v>
      </c>
      <c r="L5" s="6">
        <v>1.148463</v>
      </c>
      <c r="M5" s="6">
        <v>1.369354</v>
      </c>
      <c r="N5" s="6">
        <v>1.4972490000000001</v>
      </c>
      <c r="O5" s="6">
        <f>C5+D5+E5+F5+G5+H5+I5+J5+K5+L5+M5+N5</f>
        <v>14.321076</v>
      </c>
    </row>
    <row r="6" spans="1:15" ht="25.5" x14ac:dyDescent="0.2">
      <c r="A6" s="7" t="s">
        <v>19</v>
      </c>
      <c r="B6" s="9" t="s">
        <v>23</v>
      </c>
      <c r="C6" s="43">
        <v>4283.0032681800003</v>
      </c>
      <c r="D6" s="43">
        <v>3544.2370558399998</v>
      </c>
      <c r="E6" s="43">
        <v>4136.3409978199998</v>
      </c>
      <c r="F6" s="43">
        <v>2623.1107602400002</v>
      </c>
      <c r="G6" s="43">
        <v>2075.2924195999999</v>
      </c>
      <c r="H6" s="43">
        <v>3081.5181647999998</v>
      </c>
      <c r="I6" s="43">
        <f>4160.614579+691.7269</f>
        <v>4852.3414789999997</v>
      </c>
      <c r="J6" s="43">
        <f>4596.484662+304.52745</f>
        <v>4901.0121119999994</v>
      </c>
      <c r="K6" s="43">
        <v>2206.1910882900002</v>
      </c>
      <c r="L6" s="43">
        <v>3542.13552312</v>
      </c>
      <c r="M6" s="43">
        <v>4329.4591547199998</v>
      </c>
      <c r="N6" s="43">
        <v>4529.1782249999997</v>
      </c>
      <c r="O6" s="44">
        <f>C6+D6+E6+F6+G6+H6+I6+J6+K6+L6+M6+N6</f>
        <v>44103.820248609991</v>
      </c>
    </row>
    <row r="7" spans="1:15" ht="25.5" x14ac:dyDescent="0.2">
      <c r="A7" s="7" t="s">
        <v>20</v>
      </c>
      <c r="B7" s="9" t="s">
        <v>15</v>
      </c>
      <c r="C7" s="8">
        <f t="shared" ref="C7:O7" si="0">C6/C5/1000</f>
        <v>3.0471300000000001</v>
      </c>
      <c r="D7" s="8">
        <f t="shared" si="0"/>
        <v>3.2139199999999999</v>
      </c>
      <c r="E7" s="8">
        <f t="shared" si="0"/>
        <v>2.9946099999999998</v>
      </c>
      <c r="F7" s="8">
        <f t="shared" si="0"/>
        <v>2.9657900000000001</v>
      </c>
      <c r="G7" s="8">
        <f t="shared" si="0"/>
        <v>2.5380500000000001</v>
      </c>
      <c r="H7" s="8">
        <f t="shared" si="0"/>
        <v>2.8739499999999998</v>
      </c>
      <c r="I7" s="8">
        <f t="shared" si="0"/>
        <v>3.1992061087877697</v>
      </c>
      <c r="J7" s="8">
        <f t="shared" si="0"/>
        <v>3.4060611977546875</v>
      </c>
      <c r="K7" s="8">
        <f t="shared" si="0"/>
        <v>3.2141900000000003</v>
      </c>
      <c r="L7" s="8">
        <f t="shared" si="0"/>
        <v>3.0842399999999999</v>
      </c>
      <c r="M7" s="8">
        <f t="shared" si="0"/>
        <v>3.16168</v>
      </c>
      <c r="N7" s="8">
        <f t="shared" si="0"/>
        <v>3.0249999999999995</v>
      </c>
      <c r="O7" s="8">
        <f t="shared" si="0"/>
        <v>3.0796443122437163</v>
      </c>
    </row>
    <row r="8" spans="1:15" ht="38.25" x14ac:dyDescent="0.2">
      <c r="A8" s="7" t="s">
        <v>21</v>
      </c>
      <c r="B8" s="10" t="s">
        <v>25</v>
      </c>
      <c r="C8" s="8">
        <v>30.359000000000002</v>
      </c>
      <c r="D8" s="8">
        <v>16.277000000000001</v>
      </c>
      <c r="E8" s="8">
        <v>22.338999999999999</v>
      </c>
      <c r="F8" s="8">
        <v>5.4550000000000001</v>
      </c>
      <c r="G8" s="8">
        <v>6.274</v>
      </c>
      <c r="H8" s="8">
        <v>9.9990000000000006</v>
      </c>
      <c r="I8" s="8">
        <v>9.3070000000000004</v>
      </c>
      <c r="J8" s="8">
        <v>12.747999999999999</v>
      </c>
      <c r="K8" s="8">
        <v>8.5489999999999995</v>
      </c>
      <c r="L8" s="8">
        <v>20.407</v>
      </c>
      <c r="M8" s="8">
        <v>19.68</v>
      </c>
      <c r="N8" s="8">
        <v>37.743000000000002</v>
      </c>
      <c r="O8" s="12">
        <f>C8+D8+E8+F8+G8+H8+I8+J8+K8+L8+M8+N8</f>
        <v>199.137</v>
      </c>
    </row>
    <row r="9" spans="1:15" ht="25.5" x14ac:dyDescent="0.2">
      <c r="A9" s="7" t="s">
        <v>22</v>
      </c>
      <c r="B9" s="9" t="s">
        <v>23</v>
      </c>
      <c r="C9" s="8">
        <f>121.14554+39.81337+22.09419</f>
        <v>183.0531</v>
      </c>
      <c r="D9" s="8">
        <f>48.51319+42.0262+14.9613</f>
        <v>105.50068999999999</v>
      </c>
      <c r="E9" s="8">
        <f>71.1177+41.64318+25.27634</f>
        <v>138.03721999999999</v>
      </c>
      <c r="F9" s="8">
        <f>17.6872+15.73369+0.02096</f>
        <v>33.441850000000002</v>
      </c>
      <c r="G9" s="8">
        <f>28.1493+0.06629+4.81416+0.04591</f>
        <v>33.075659999999999</v>
      </c>
      <c r="H9" s="8">
        <f>52.17994+2.72341+0.02758</f>
        <v>54.930930000000004</v>
      </c>
      <c r="I9" s="8">
        <f>51.634+0.57565+2.36999+0.02926</f>
        <v>54.608900000000006</v>
      </c>
      <c r="J9" s="8">
        <f>73.67905+0.44545+3.23346+0.03008</f>
        <v>77.38803999999999</v>
      </c>
      <c r="K9" s="8">
        <f>47.5413+0.06991+2.66677+0.09524</f>
        <v>50.373219999999996</v>
      </c>
      <c r="L9" s="8">
        <f>89.31626+0.10823+25.07201+8.80831</f>
        <v>123.30481</v>
      </c>
      <c r="M9" s="8">
        <f>78.52137+0.01732+33.52481+10.67789</f>
        <v>122.74139000000001</v>
      </c>
      <c r="N9" s="8">
        <f>174.51997+36.29924+12.11164</f>
        <v>222.93084999999999</v>
      </c>
      <c r="O9" s="45">
        <f>C9+D9+E9+F9+G9+H9+I9+J9+K9+L9+M9+N9</f>
        <v>1199.3866599999999</v>
      </c>
    </row>
    <row r="11" spans="1:15" x14ac:dyDescent="0.2">
      <c r="O11" s="2">
        <f>O9/O8</f>
        <v>6.0229222093332728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852EB-7E2B-43D8-8256-D899E955D14C}">
  <dimension ref="A2:P91"/>
  <sheetViews>
    <sheetView topLeftCell="A3" workbookViewId="0">
      <selection activeCell="E30" sqref="E30"/>
    </sheetView>
  </sheetViews>
  <sheetFormatPr defaultColWidth="7.7109375" defaultRowHeight="12.75" x14ac:dyDescent="0.2"/>
  <cols>
    <col min="1" max="1" width="4.7109375" style="16" customWidth="1"/>
    <col min="2" max="2" width="28.85546875" style="16" customWidth="1"/>
    <col min="3" max="3" width="8.140625" style="16" customWidth="1"/>
    <col min="4" max="4" width="8.7109375" style="16" customWidth="1"/>
    <col min="5" max="5" width="26" style="16" customWidth="1"/>
    <col min="6" max="6" width="11.5703125" style="16" customWidth="1"/>
    <col min="7" max="7" width="10.42578125" style="16" customWidth="1"/>
    <col min="8" max="8" width="11.7109375" style="16" customWidth="1"/>
    <col min="9" max="9" width="15.140625" style="16" customWidth="1"/>
    <col min="10" max="10" width="9.7109375" style="16" customWidth="1"/>
    <col min="11" max="256" width="7.7109375" style="16"/>
    <col min="257" max="257" width="4.7109375" style="16" customWidth="1"/>
    <col min="258" max="258" width="28.85546875" style="16" customWidth="1"/>
    <col min="259" max="259" width="8.140625" style="16" customWidth="1"/>
    <col min="260" max="260" width="8.7109375" style="16" customWidth="1"/>
    <col min="261" max="261" width="26" style="16" customWidth="1"/>
    <col min="262" max="262" width="11.5703125" style="16" customWidth="1"/>
    <col min="263" max="263" width="10.42578125" style="16" customWidth="1"/>
    <col min="264" max="264" width="11.7109375" style="16" customWidth="1"/>
    <col min="265" max="265" width="15.140625" style="16" customWidth="1"/>
    <col min="266" max="266" width="9.7109375" style="16" customWidth="1"/>
    <col min="267" max="512" width="7.7109375" style="16"/>
    <col min="513" max="513" width="4.7109375" style="16" customWidth="1"/>
    <col min="514" max="514" width="28.85546875" style="16" customWidth="1"/>
    <col min="515" max="515" width="8.140625" style="16" customWidth="1"/>
    <col min="516" max="516" width="8.7109375" style="16" customWidth="1"/>
    <col min="517" max="517" width="26" style="16" customWidth="1"/>
    <col min="518" max="518" width="11.5703125" style="16" customWidth="1"/>
    <col min="519" max="519" width="10.42578125" style="16" customWidth="1"/>
    <col min="520" max="520" width="11.7109375" style="16" customWidth="1"/>
    <col min="521" max="521" width="15.140625" style="16" customWidth="1"/>
    <col min="522" max="522" width="9.7109375" style="16" customWidth="1"/>
    <col min="523" max="768" width="7.7109375" style="16"/>
    <col min="769" max="769" width="4.7109375" style="16" customWidth="1"/>
    <col min="770" max="770" width="28.85546875" style="16" customWidth="1"/>
    <col min="771" max="771" width="8.140625" style="16" customWidth="1"/>
    <col min="772" max="772" width="8.7109375" style="16" customWidth="1"/>
    <col min="773" max="773" width="26" style="16" customWidth="1"/>
    <col min="774" max="774" width="11.5703125" style="16" customWidth="1"/>
    <col min="775" max="775" width="10.42578125" style="16" customWidth="1"/>
    <col min="776" max="776" width="11.7109375" style="16" customWidth="1"/>
    <col min="777" max="777" width="15.140625" style="16" customWidth="1"/>
    <col min="778" max="778" width="9.7109375" style="16" customWidth="1"/>
    <col min="779" max="1024" width="7.7109375" style="16"/>
    <col min="1025" max="1025" width="4.7109375" style="16" customWidth="1"/>
    <col min="1026" max="1026" width="28.85546875" style="16" customWidth="1"/>
    <col min="1027" max="1027" width="8.140625" style="16" customWidth="1"/>
    <col min="1028" max="1028" width="8.7109375" style="16" customWidth="1"/>
    <col min="1029" max="1029" width="26" style="16" customWidth="1"/>
    <col min="1030" max="1030" width="11.5703125" style="16" customWidth="1"/>
    <col min="1031" max="1031" width="10.42578125" style="16" customWidth="1"/>
    <col min="1032" max="1032" width="11.7109375" style="16" customWidth="1"/>
    <col min="1033" max="1033" width="15.140625" style="16" customWidth="1"/>
    <col min="1034" max="1034" width="9.7109375" style="16" customWidth="1"/>
    <col min="1035" max="1280" width="7.7109375" style="16"/>
    <col min="1281" max="1281" width="4.7109375" style="16" customWidth="1"/>
    <col min="1282" max="1282" width="28.85546875" style="16" customWidth="1"/>
    <col min="1283" max="1283" width="8.140625" style="16" customWidth="1"/>
    <col min="1284" max="1284" width="8.7109375" style="16" customWidth="1"/>
    <col min="1285" max="1285" width="26" style="16" customWidth="1"/>
    <col min="1286" max="1286" width="11.5703125" style="16" customWidth="1"/>
    <col min="1287" max="1287" width="10.42578125" style="16" customWidth="1"/>
    <col min="1288" max="1288" width="11.7109375" style="16" customWidth="1"/>
    <col min="1289" max="1289" width="15.140625" style="16" customWidth="1"/>
    <col min="1290" max="1290" width="9.7109375" style="16" customWidth="1"/>
    <col min="1291" max="1536" width="7.7109375" style="16"/>
    <col min="1537" max="1537" width="4.7109375" style="16" customWidth="1"/>
    <col min="1538" max="1538" width="28.85546875" style="16" customWidth="1"/>
    <col min="1539" max="1539" width="8.140625" style="16" customWidth="1"/>
    <col min="1540" max="1540" width="8.7109375" style="16" customWidth="1"/>
    <col min="1541" max="1541" width="26" style="16" customWidth="1"/>
    <col min="1542" max="1542" width="11.5703125" style="16" customWidth="1"/>
    <col min="1543" max="1543" width="10.42578125" style="16" customWidth="1"/>
    <col min="1544" max="1544" width="11.7109375" style="16" customWidth="1"/>
    <col min="1545" max="1545" width="15.140625" style="16" customWidth="1"/>
    <col min="1546" max="1546" width="9.7109375" style="16" customWidth="1"/>
    <col min="1547" max="1792" width="7.7109375" style="16"/>
    <col min="1793" max="1793" width="4.7109375" style="16" customWidth="1"/>
    <col min="1794" max="1794" width="28.85546875" style="16" customWidth="1"/>
    <col min="1795" max="1795" width="8.140625" style="16" customWidth="1"/>
    <col min="1796" max="1796" width="8.7109375" style="16" customWidth="1"/>
    <col min="1797" max="1797" width="26" style="16" customWidth="1"/>
    <col min="1798" max="1798" width="11.5703125" style="16" customWidth="1"/>
    <col min="1799" max="1799" width="10.42578125" style="16" customWidth="1"/>
    <col min="1800" max="1800" width="11.7109375" style="16" customWidth="1"/>
    <col min="1801" max="1801" width="15.140625" style="16" customWidth="1"/>
    <col min="1802" max="1802" width="9.7109375" style="16" customWidth="1"/>
    <col min="1803" max="2048" width="7.7109375" style="16"/>
    <col min="2049" max="2049" width="4.7109375" style="16" customWidth="1"/>
    <col min="2050" max="2050" width="28.85546875" style="16" customWidth="1"/>
    <col min="2051" max="2051" width="8.140625" style="16" customWidth="1"/>
    <col min="2052" max="2052" width="8.7109375" style="16" customWidth="1"/>
    <col min="2053" max="2053" width="26" style="16" customWidth="1"/>
    <col min="2054" max="2054" width="11.5703125" style="16" customWidth="1"/>
    <col min="2055" max="2055" width="10.42578125" style="16" customWidth="1"/>
    <col min="2056" max="2056" width="11.7109375" style="16" customWidth="1"/>
    <col min="2057" max="2057" width="15.140625" style="16" customWidth="1"/>
    <col min="2058" max="2058" width="9.7109375" style="16" customWidth="1"/>
    <col min="2059" max="2304" width="7.7109375" style="16"/>
    <col min="2305" max="2305" width="4.7109375" style="16" customWidth="1"/>
    <col min="2306" max="2306" width="28.85546875" style="16" customWidth="1"/>
    <col min="2307" max="2307" width="8.140625" style="16" customWidth="1"/>
    <col min="2308" max="2308" width="8.7109375" style="16" customWidth="1"/>
    <col min="2309" max="2309" width="26" style="16" customWidth="1"/>
    <col min="2310" max="2310" width="11.5703125" style="16" customWidth="1"/>
    <col min="2311" max="2311" width="10.42578125" style="16" customWidth="1"/>
    <col min="2312" max="2312" width="11.7109375" style="16" customWidth="1"/>
    <col min="2313" max="2313" width="15.140625" style="16" customWidth="1"/>
    <col min="2314" max="2314" width="9.7109375" style="16" customWidth="1"/>
    <col min="2315" max="2560" width="7.7109375" style="16"/>
    <col min="2561" max="2561" width="4.7109375" style="16" customWidth="1"/>
    <col min="2562" max="2562" width="28.85546875" style="16" customWidth="1"/>
    <col min="2563" max="2563" width="8.140625" style="16" customWidth="1"/>
    <col min="2564" max="2564" width="8.7109375" style="16" customWidth="1"/>
    <col min="2565" max="2565" width="26" style="16" customWidth="1"/>
    <col min="2566" max="2566" width="11.5703125" style="16" customWidth="1"/>
    <col min="2567" max="2567" width="10.42578125" style="16" customWidth="1"/>
    <col min="2568" max="2568" width="11.7109375" style="16" customWidth="1"/>
    <col min="2569" max="2569" width="15.140625" style="16" customWidth="1"/>
    <col min="2570" max="2570" width="9.7109375" style="16" customWidth="1"/>
    <col min="2571" max="2816" width="7.7109375" style="16"/>
    <col min="2817" max="2817" width="4.7109375" style="16" customWidth="1"/>
    <col min="2818" max="2818" width="28.85546875" style="16" customWidth="1"/>
    <col min="2819" max="2819" width="8.140625" style="16" customWidth="1"/>
    <col min="2820" max="2820" width="8.7109375" style="16" customWidth="1"/>
    <col min="2821" max="2821" width="26" style="16" customWidth="1"/>
    <col min="2822" max="2822" width="11.5703125" style="16" customWidth="1"/>
    <col min="2823" max="2823" width="10.42578125" style="16" customWidth="1"/>
    <col min="2824" max="2824" width="11.7109375" style="16" customWidth="1"/>
    <col min="2825" max="2825" width="15.140625" style="16" customWidth="1"/>
    <col min="2826" max="2826" width="9.7109375" style="16" customWidth="1"/>
    <col min="2827" max="3072" width="7.7109375" style="16"/>
    <col min="3073" max="3073" width="4.7109375" style="16" customWidth="1"/>
    <col min="3074" max="3074" width="28.85546875" style="16" customWidth="1"/>
    <col min="3075" max="3075" width="8.140625" style="16" customWidth="1"/>
    <col min="3076" max="3076" width="8.7109375" style="16" customWidth="1"/>
    <col min="3077" max="3077" width="26" style="16" customWidth="1"/>
    <col min="3078" max="3078" width="11.5703125" style="16" customWidth="1"/>
    <col min="3079" max="3079" width="10.42578125" style="16" customWidth="1"/>
    <col min="3080" max="3080" width="11.7109375" style="16" customWidth="1"/>
    <col min="3081" max="3081" width="15.140625" style="16" customWidth="1"/>
    <col min="3082" max="3082" width="9.7109375" style="16" customWidth="1"/>
    <col min="3083" max="3328" width="7.7109375" style="16"/>
    <col min="3329" max="3329" width="4.7109375" style="16" customWidth="1"/>
    <col min="3330" max="3330" width="28.85546875" style="16" customWidth="1"/>
    <col min="3331" max="3331" width="8.140625" style="16" customWidth="1"/>
    <col min="3332" max="3332" width="8.7109375" style="16" customWidth="1"/>
    <col min="3333" max="3333" width="26" style="16" customWidth="1"/>
    <col min="3334" max="3334" width="11.5703125" style="16" customWidth="1"/>
    <col min="3335" max="3335" width="10.42578125" style="16" customWidth="1"/>
    <col min="3336" max="3336" width="11.7109375" style="16" customWidth="1"/>
    <col min="3337" max="3337" width="15.140625" style="16" customWidth="1"/>
    <col min="3338" max="3338" width="9.7109375" style="16" customWidth="1"/>
    <col min="3339" max="3584" width="7.7109375" style="16"/>
    <col min="3585" max="3585" width="4.7109375" style="16" customWidth="1"/>
    <col min="3586" max="3586" width="28.85546875" style="16" customWidth="1"/>
    <col min="3587" max="3587" width="8.140625" style="16" customWidth="1"/>
    <col min="3588" max="3588" width="8.7109375" style="16" customWidth="1"/>
    <col min="3589" max="3589" width="26" style="16" customWidth="1"/>
    <col min="3590" max="3590" width="11.5703125" style="16" customWidth="1"/>
    <col min="3591" max="3591" width="10.42578125" style="16" customWidth="1"/>
    <col min="3592" max="3592" width="11.7109375" style="16" customWidth="1"/>
    <col min="3593" max="3593" width="15.140625" style="16" customWidth="1"/>
    <col min="3594" max="3594" width="9.7109375" style="16" customWidth="1"/>
    <col min="3595" max="3840" width="7.7109375" style="16"/>
    <col min="3841" max="3841" width="4.7109375" style="16" customWidth="1"/>
    <col min="3842" max="3842" width="28.85546875" style="16" customWidth="1"/>
    <col min="3843" max="3843" width="8.140625" style="16" customWidth="1"/>
    <col min="3844" max="3844" width="8.7109375" style="16" customWidth="1"/>
    <col min="3845" max="3845" width="26" style="16" customWidth="1"/>
    <col min="3846" max="3846" width="11.5703125" style="16" customWidth="1"/>
    <col min="3847" max="3847" width="10.42578125" style="16" customWidth="1"/>
    <col min="3848" max="3848" width="11.7109375" style="16" customWidth="1"/>
    <col min="3849" max="3849" width="15.140625" style="16" customWidth="1"/>
    <col min="3850" max="3850" width="9.7109375" style="16" customWidth="1"/>
    <col min="3851" max="4096" width="7.7109375" style="16"/>
    <col min="4097" max="4097" width="4.7109375" style="16" customWidth="1"/>
    <col min="4098" max="4098" width="28.85546875" style="16" customWidth="1"/>
    <col min="4099" max="4099" width="8.140625" style="16" customWidth="1"/>
    <col min="4100" max="4100" width="8.7109375" style="16" customWidth="1"/>
    <col min="4101" max="4101" width="26" style="16" customWidth="1"/>
    <col min="4102" max="4102" width="11.5703125" style="16" customWidth="1"/>
    <col min="4103" max="4103" width="10.42578125" style="16" customWidth="1"/>
    <col min="4104" max="4104" width="11.7109375" style="16" customWidth="1"/>
    <col min="4105" max="4105" width="15.140625" style="16" customWidth="1"/>
    <col min="4106" max="4106" width="9.7109375" style="16" customWidth="1"/>
    <col min="4107" max="4352" width="7.7109375" style="16"/>
    <col min="4353" max="4353" width="4.7109375" style="16" customWidth="1"/>
    <col min="4354" max="4354" width="28.85546875" style="16" customWidth="1"/>
    <col min="4355" max="4355" width="8.140625" style="16" customWidth="1"/>
    <col min="4356" max="4356" width="8.7109375" style="16" customWidth="1"/>
    <col min="4357" max="4357" width="26" style="16" customWidth="1"/>
    <col min="4358" max="4358" width="11.5703125" style="16" customWidth="1"/>
    <col min="4359" max="4359" width="10.42578125" style="16" customWidth="1"/>
    <col min="4360" max="4360" width="11.7109375" style="16" customWidth="1"/>
    <col min="4361" max="4361" width="15.140625" style="16" customWidth="1"/>
    <col min="4362" max="4362" width="9.7109375" style="16" customWidth="1"/>
    <col min="4363" max="4608" width="7.7109375" style="16"/>
    <col min="4609" max="4609" width="4.7109375" style="16" customWidth="1"/>
    <col min="4610" max="4610" width="28.85546875" style="16" customWidth="1"/>
    <col min="4611" max="4611" width="8.140625" style="16" customWidth="1"/>
    <col min="4612" max="4612" width="8.7109375" style="16" customWidth="1"/>
    <col min="4613" max="4613" width="26" style="16" customWidth="1"/>
    <col min="4614" max="4614" width="11.5703125" style="16" customWidth="1"/>
    <col min="4615" max="4615" width="10.42578125" style="16" customWidth="1"/>
    <col min="4616" max="4616" width="11.7109375" style="16" customWidth="1"/>
    <col min="4617" max="4617" width="15.140625" style="16" customWidth="1"/>
    <col min="4618" max="4618" width="9.7109375" style="16" customWidth="1"/>
    <col min="4619" max="4864" width="7.7109375" style="16"/>
    <col min="4865" max="4865" width="4.7109375" style="16" customWidth="1"/>
    <col min="4866" max="4866" width="28.85546875" style="16" customWidth="1"/>
    <col min="4867" max="4867" width="8.140625" style="16" customWidth="1"/>
    <col min="4868" max="4868" width="8.7109375" style="16" customWidth="1"/>
    <col min="4869" max="4869" width="26" style="16" customWidth="1"/>
    <col min="4870" max="4870" width="11.5703125" style="16" customWidth="1"/>
    <col min="4871" max="4871" width="10.42578125" style="16" customWidth="1"/>
    <col min="4872" max="4872" width="11.7109375" style="16" customWidth="1"/>
    <col min="4873" max="4873" width="15.140625" style="16" customWidth="1"/>
    <col min="4874" max="4874" width="9.7109375" style="16" customWidth="1"/>
    <col min="4875" max="5120" width="7.7109375" style="16"/>
    <col min="5121" max="5121" width="4.7109375" style="16" customWidth="1"/>
    <col min="5122" max="5122" width="28.85546875" style="16" customWidth="1"/>
    <col min="5123" max="5123" width="8.140625" style="16" customWidth="1"/>
    <col min="5124" max="5124" width="8.7109375" style="16" customWidth="1"/>
    <col min="5125" max="5125" width="26" style="16" customWidth="1"/>
    <col min="5126" max="5126" width="11.5703125" style="16" customWidth="1"/>
    <col min="5127" max="5127" width="10.42578125" style="16" customWidth="1"/>
    <col min="5128" max="5128" width="11.7109375" style="16" customWidth="1"/>
    <col min="5129" max="5129" width="15.140625" style="16" customWidth="1"/>
    <col min="5130" max="5130" width="9.7109375" style="16" customWidth="1"/>
    <col min="5131" max="5376" width="7.7109375" style="16"/>
    <col min="5377" max="5377" width="4.7109375" style="16" customWidth="1"/>
    <col min="5378" max="5378" width="28.85546875" style="16" customWidth="1"/>
    <col min="5379" max="5379" width="8.140625" style="16" customWidth="1"/>
    <col min="5380" max="5380" width="8.7109375" style="16" customWidth="1"/>
    <col min="5381" max="5381" width="26" style="16" customWidth="1"/>
    <col min="5382" max="5382" width="11.5703125" style="16" customWidth="1"/>
    <col min="5383" max="5383" width="10.42578125" style="16" customWidth="1"/>
    <col min="5384" max="5384" width="11.7109375" style="16" customWidth="1"/>
    <col min="5385" max="5385" width="15.140625" style="16" customWidth="1"/>
    <col min="5386" max="5386" width="9.7109375" style="16" customWidth="1"/>
    <col min="5387" max="5632" width="7.7109375" style="16"/>
    <col min="5633" max="5633" width="4.7109375" style="16" customWidth="1"/>
    <col min="5634" max="5634" width="28.85546875" style="16" customWidth="1"/>
    <col min="5635" max="5635" width="8.140625" style="16" customWidth="1"/>
    <col min="5636" max="5636" width="8.7109375" style="16" customWidth="1"/>
    <col min="5637" max="5637" width="26" style="16" customWidth="1"/>
    <col min="5638" max="5638" width="11.5703125" style="16" customWidth="1"/>
    <col min="5639" max="5639" width="10.42578125" style="16" customWidth="1"/>
    <col min="5640" max="5640" width="11.7109375" style="16" customWidth="1"/>
    <col min="5641" max="5641" width="15.140625" style="16" customWidth="1"/>
    <col min="5642" max="5642" width="9.7109375" style="16" customWidth="1"/>
    <col min="5643" max="5888" width="7.7109375" style="16"/>
    <col min="5889" max="5889" width="4.7109375" style="16" customWidth="1"/>
    <col min="5890" max="5890" width="28.85546875" style="16" customWidth="1"/>
    <col min="5891" max="5891" width="8.140625" style="16" customWidth="1"/>
    <col min="5892" max="5892" width="8.7109375" style="16" customWidth="1"/>
    <col min="5893" max="5893" width="26" style="16" customWidth="1"/>
    <col min="5894" max="5894" width="11.5703125" style="16" customWidth="1"/>
    <col min="5895" max="5895" width="10.42578125" style="16" customWidth="1"/>
    <col min="5896" max="5896" width="11.7109375" style="16" customWidth="1"/>
    <col min="5897" max="5897" width="15.140625" style="16" customWidth="1"/>
    <col min="5898" max="5898" width="9.7109375" style="16" customWidth="1"/>
    <col min="5899" max="6144" width="7.7109375" style="16"/>
    <col min="6145" max="6145" width="4.7109375" style="16" customWidth="1"/>
    <col min="6146" max="6146" width="28.85546875" style="16" customWidth="1"/>
    <col min="6147" max="6147" width="8.140625" style="16" customWidth="1"/>
    <col min="6148" max="6148" width="8.7109375" style="16" customWidth="1"/>
    <col min="6149" max="6149" width="26" style="16" customWidth="1"/>
    <col min="6150" max="6150" width="11.5703125" style="16" customWidth="1"/>
    <col min="6151" max="6151" width="10.42578125" style="16" customWidth="1"/>
    <col min="6152" max="6152" width="11.7109375" style="16" customWidth="1"/>
    <col min="6153" max="6153" width="15.140625" style="16" customWidth="1"/>
    <col min="6154" max="6154" width="9.7109375" style="16" customWidth="1"/>
    <col min="6155" max="6400" width="7.7109375" style="16"/>
    <col min="6401" max="6401" width="4.7109375" style="16" customWidth="1"/>
    <col min="6402" max="6402" width="28.85546875" style="16" customWidth="1"/>
    <col min="6403" max="6403" width="8.140625" style="16" customWidth="1"/>
    <col min="6404" max="6404" width="8.7109375" style="16" customWidth="1"/>
    <col min="6405" max="6405" width="26" style="16" customWidth="1"/>
    <col min="6406" max="6406" width="11.5703125" style="16" customWidth="1"/>
    <col min="6407" max="6407" width="10.42578125" style="16" customWidth="1"/>
    <col min="6408" max="6408" width="11.7109375" style="16" customWidth="1"/>
    <col min="6409" max="6409" width="15.140625" style="16" customWidth="1"/>
    <col min="6410" max="6410" width="9.7109375" style="16" customWidth="1"/>
    <col min="6411" max="6656" width="7.7109375" style="16"/>
    <col min="6657" max="6657" width="4.7109375" style="16" customWidth="1"/>
    <col min="6658" max="6658" width="28.85546875" style="16" customWidth="1"/>
    <col min="6659" max="6659" width="8.140625" style="16" customWidth="1"/>
    <col min="6660" max="6660" width="8.7109375" style="16" customWidth="1"/>
    <col min="6661" max="6661" width="26" style="16" customWidth="1"/>
    <col min="6662" max="6662" width="11.5703125" style="16" customWidth="1"/>
    <col min="6663" max="6663" width="10.42578125" style="16" customWidth="1"/>
    <col min="6664" max="6664" width="11.7109375" style="16" customWidth="1"/>
    <col min="6665" max="6665" width="15.140625" style="16" customWidth="1"/>
    <col min="6666" max="6666" width="9.7109375" style="16" customWidth="1"/>
    <col min="6667" max="6912" width="7.7109375" style="16"/>
    <col min="6913" max="6913" width="4.7109375" style="16" customWidth="1"/>
    <col min="6914" max="6914" width="28.85546875" style="16" customWidth="1"/>
    <col min="6915" max="6915" width="8.140625" style="16" customWidth="1"/>
    <col min="6916" max="6916" width="8.7109375" style="16" customWidth="1"/>
    <col min="6917" max="6917" width="26" style="16" customWidth="1"/>
    <col min="6918" max="6918" width="11.5703125" style="16" customWidth="1"/>
    <col min="6919" max="6919" width="10.42578125" style="16" customWidth="1"/>
    <col min="6920" max="6920" width="11.7109375" style="16" customWidth="1"/>
    <col min="6921" max="6921" width="15.140625" style="16" customWidth="1"/>
    <col min="6922" max="6922" width="9.7109375" style="16" customWidth="1"/>
    <col min="6923" max="7168" width="7.7109375" style="16"/>
    <col min="7169" max="7169" width="4.7109375" style="16" customWidth="1"/>
    <col min="7170" max="7170" width="28.85546875" style="16" customWidth="1"/>
    <col min="7171" max="7171" width="8.140625" style="16" customWidth="1"/>
    <col min="7172" max="7172" width="8.7109375" style="16" customWidth="1"/>
    <col min="7173" max="7173" width="26" style="16" customWidth="1"/>
    <col min="7174" max="7174" width="11.5703125" style="16" customWidth="1"/>
    <col min="7175" max="7175" width="10.42578125" style="16" customWidth="1"/>
    <col min="7176" max="7176" width="11.7109375" style="16" customWidth="1"/>
    <col min="7177" max="7177" width="15.140625" style="16" customWidth="1"/>
    <col min="7178" max="7178" width="9.7109375" style="16" customWidth="1"/>
    <col min="7179" max="7424" width="7.7109375" style="16"/>
    <col min="7425" max="7425" width="4.7109375" style="16" customWidth="1"/>
    <col min="7426" max="7426" width="28.85546875" style="16" customWidth="1"/>
    <col min="7427" max="7427" width="8.140625" style="16" customWidth="1"/>
    <col min="7428" max="7428" width="8.7109375" style="16" customWidth="1"/>
    <col min="7429" max="7429" width="26" style="16" customWidth="1"/>
    <col min="7430" max="7430" width="11.5703125" style="16" customWidth="1"/>
    <col min="7431" max="7431" width="10.42578125" style="16" customWidth="1"/>
    <col min="7432" max="7432" width="11.7109375" style="16" customWidth="1"/>
    <col min="7433" max="7433" width="15.140625" style="16" customWidth="1"/>
    <col min="7434" max="7434" width="9.7109375" style="16" customWidth="1"/>
    <col min="7435" max="7680" width="7.7109375" style="16"/>
    <col min="7681" max="7681" width="4.7109375" style="16" customWidth="1"/>
    <col min="7682" max="7682" width="28.85546875" style="16" customWidth="1"/>
    <col min="7683" max="7683" width="8.140625" style="16" customWidth="1"/>
    <col min="7684" max="7684" width="8.7109375" style="16" customWidth="1"/>
    <col min="7685" max="7685" width="26" style="16" customWidth="1"/>
    <col min="7686" max="7686" width="11.5703125" style="16" customWidth="1"/>
    <col min="7687" max="7687" width="10.42578125" style="16" customWidth="1"/>
    <col min="7688" max="7688" width="11.7109375" style="16" customWidth="1"/>
    <col min="7689" max="7689" width="15.140625" style="16" customWidth="1"/>
    <col min="7690" max="7690" width="9.7109375" style="16" customWidth="1"/>
    <col min="7691" max="7936" width="7.7109375" style="16"/>
    <col min="7937" max="7937" width="4.7109375" style="16" customWidth="1"/>
    <col min="7938" max="7938" width="28.85546875" style="16" customWidth="1"/>
    <col min="7939" max="7939" width="8.140625" style="16" customWidth="1"/>
    <col min="7940" max="7940" width="8.7109375" style="16" customWidth="1"/>
    <col min="7941" max="7941" width="26" style="16" customWidth="1"/>
    <col min="7942" max="7942" width="11.5703125" style="16" customWidth="1"/>
    <col min="7943" max="7943" width="10.42578125" style="16" customWidth="1"/>
    <col min="7944" max="7944" width="11.7109375" style="16" customWidth="1"/>
    <col min="7945" max="7945" width="15.140625" style="16" customWidth="1"/>
    <col min="7946" max="7946" width="9.7109375" style="16" customWidth="1"/>
    <col min="7947" max="8192" width="7.7109375" style="16"/>
    <col min="8193" max="8193" width="4.7109375" style="16" customWidth="1"/>
    <col min="8194" max="8194" width="28.85546875" style="16" customWidth="1"/>
    <col min="8195" max="8195" width="8.140625" style="16" customWidth="1"/>
    <col min="8196" max="8196" width="8.7109375" style="16" customWidth="1"/>
    <col min="8197" max="8197" width="26" style="16" customWidth="1"/>
    <col min="8198" max="8198" width="11.5703125" style="16" customWidth="1"/>
    <col min="8199" max="8199" width="10.42578125" style="16" customWidth="1"/>
    <col min="8200" max="8200" width="11.7109375" style="16" customWidth="1"/>
    <col min="8201" max="8201" width="15.140625" style="16" customWidth="1"/>
    <col min="8202" max="8202" width="9.7109375" style="16" customWidth="1"/>
    <col min="8203" max="8448" width="7.7109375" style="16"/>
    <col min="8449" max="8449" width="4.7109375" style="16" customWidth="1"/>
    <col min="8450" max="8450" width="28.85546875" style="16" customWidth="1"/>
    <col min="8451" max="8451" width="8.140625" style="16" customWidth="1"/>
    <col min="8452" max="8452" width="8.7109375" style="16" customWidth="1"/>
    <col min="8453" max="8453" width="26" style="16" customWidth="1"/>
    <col min="8454" max="8454" width="11.5703125" style="16" customWidth="1"/>
    <col min="8455" max="8455" width="10.42578125" style="16" customWidth="1"/>
    <col min="8456" max="8456" width="11.7109375" style="16" customWidth="1"/>
    <col min="8457" max="8457" width="15.140625" style="16" customWidth="1"/>
    <col min="8458" max="8458" width="9.7109375" style="16" customWidth="1"/>
    <col min="8459" max="8704" width="7.7109375" style="16"/>
    <col min="8705" max="8705" width="4.7109375" style="16" customWidth="1"/>
    <col min="8706" max="8706" width="28.85546875" style="16" customWidth="1"/>
    <col min="8707" max="8707" width="8.140625" style="16" customWidth="1"/>
    <col min="8708" max="8708" width="8.7109375" style="16" customWidth="1"/>
    <col min="8709" max="8709" width="26" style="16" customWidth="1"/>
    <col min="8710" max="8710" width="11.5703125" style="16" customWidth="1"/>
    <col min="8711" max="8711" width="10.42578125" style="16" customWidth="1"/>
    <col min="8712" max="8712" width="11.7109375" style="16" customWidth="1"/>
    <col min="8713" max="8713" width="15.140625" style="16" customWidth="1"/>
    <col min="8714" max="8714" width="9.7109375" style="16" customWidth="1"/>
    <col min="8715" max="8960" width="7.7109375" style="16"/>
    <col min="8961" max="8961" width="4.7109375" style="16" customWidth="1"/>
    <col min="8962" max="8962" width="28.85546875" style="16" customWidth="1"/>
    <col min="8963" max="8963" width="8.140625" style="16" customWidth="1"/>
    <col min="8964" max="8964" width="8.7109375" style="16" customWidth="1"/>
    <col min="8965" max="8965" width="26" style="16" customWidth="1"/>
    <col min="8966" max="8966" width="11.5703125" style="16" customWidth="1"/>
    <col min="8967" max="8967" width="10.42578125" style="16" customWidth="1"/>
    <col min="8968" max="8968" width="11.7109375" style="16" customWidth="1"/>
    <col min="8969" max="8969" width="15.140625" style="16" customWidth="1"/>
    <col min="8970" max="8970" width="9.7109375" style="16" customWidth="1"/>
    <col min="8971" max="9216" width="7.7109375" style="16"/>
    <col min="9217" max="9217" width="4.7109375" style="16" customWidth="1"/>
    <col min="9218" max="9218" width="28.85546875" style="16" customWidth="1"/>
    <col min="9219" max="9219" width="8.140625" style="16" customWidth="1"/>
    <col min="9220" max="9220" width="8.7109375" style="16" customWidth="1"/>
    <col min="9221" max="9221" width="26" style="16" customWidth="1"/>
    <col min="9222" max="9222" width="11.5703125" style="16" customWidth="1"/>
    <col min="9223" max="9223" width="10.42578125" style="16" customWidth="1"/>
    <col min="9224" max="9224" width="11.7109375" style="16" customWidth="1"/>
    <col min="9225" max="9225" width="15.140625" style="16" customWidth="1"/>
    <col min="9226" max="9226" width="9.7109375" style="16" customWidth="1"/>
    <col min="9227" max="9472" width="7.7109375" style="16"/>
    <col min="9473" max="9473" width="4.7109375" style="16" customWidth="1"/>
    <col min="9474" max="9474" width="28.85546875" style="16" customWidth="1"/>
    <col min="9475" max="9475" width="8.140625" style="16" customWidth="1"/>
    <col min="9476" max="9476" width="8.7109375" style="16" customWidth="1"/>
    <col min="9477" max="9477" width="26" style="16" customWidth="1"/>
    <col min="9478" max="9478" width="11.5703125" style="16" customWidth="1"/>
    <col min="9479" max="9479" width="10.42578125" style="16" customWidth="1"/>
    <col min="9480" max="9480" width="11.7109375" style="16" customWidth="1"/>
    <col min="9481" max="9481" width="15.140625" style="16" customWidth="1"/>
    <col min="9482" max="9482" width="9.7109375" style="16" customWidth="1"/>
    <col min="9483" max="9728" width="7.7109375" style="16"/>
    <col min="9729" max="9729" width="4.7109375" style="16" customWidth="1"/>
    <col min="9730" max="9730" width="28.85546875" style="16" customWidth="1"/>
    <col min="9731" max="9731" width="8.140625" style="16" customWidth="1"/>
    <col min="9732" max="9732" width="8.7109375" style="16" customWidth="1"/>
    <col min="9733" max="9733" width="26" style="16" customWidth="1"/>
    <col min="9734" max="9734" width="11.5703125" style="16" customWidth="1"/>
    <col min="9735" max="9735" width="10.42578125" style="16" customWidth="1"/>
    <col min="9736" max="9736" width="11.7109375" style="16" customWidth="1"/>
    <col min="9737" max="9737" width="15.140625" style="16" customWidth="1"/>
    <col min="9738" max="9738" width="9.7109375" style="16" customWidth="1"/>
    <col min="9739" max="9984" width="7.7109375" style="16"/>
    <col min="9985" max="9985" width="4.7109375" style="16" customWidth="1"/>
    <col min="9986" max="9986" width="28.85546875" style="16" customWidth="1"/>
    <col min="9987" max="9987" width="8.140625" style="16" customWidth="1"/>
    <col min="9988" max="9988" width="8.7109375" style="16" customWidth="1"/>
    <col min="9989" max="9989" width="26" style="16" customWidth="1"/>
    <col min="9990" max="9990" width="11.5703125" style="16" customWidth="1"/>
    <col min="9991" max="9991" width="10.42578125" style="16" customWidth="1"/>
    <col min="9992" max="9992" width="11.7109375" style="16" customWidth="1"/>
    <col min="9993" max="9993" width="15.140625" style="16" customWidth="1"/>
    <col min="9994" max="9994" width="9.7109375" style="16" customWidth="1"/>
    <col min="9995" max="10240" width="7.7109375" style="16"/>
    <col min="10241" max="10241" width="4.7109375" style="16" customWidth="1"/>
    <col min="10242" max="10242" width="28.85546875" style="16" customWidth="1"/>
    <col min="10243" max="10243" width="8.140625" style="16" customWidth="1"/>
    <col min="10244" max="10244" width="8.7109375" style="16" customWidth="1"/>
    <col min="10245" max="10245" width="26" style="16" customWidth="1"/>
    <col min="10246" max="10246" width="11.5703125" style="16" customWidth="1"/>
    <col min="10247" max="10247" width="10.42578125" style="16" customWidth="1"/>
    <col min="10248" max="10248" width="11.7109375" style="16" customWidth="1"/>
    <col min="10249" max="10249" width="15.140625" style="16" customWidth="1"/>
    <col min="10250" max="10250" width="9.7109375" style="16" customWidth="1"/>
    <col min="10251" max="10496" width="7.7109375" style="16"/>
    <col min="10497" max="10497" width="4.7109375" style="16" customWidth="1"/>
    <col min="10498" max="10498" width="28.85546875" style="16" customWidth="1"/>
    <col min="10499" max="10499" width="8.140625" style="16" customWidth="1"/>
    <col min="10500" max="10500" width="8.7109375" style="16" customWidth="1"/>
    <col min="10501" max="10501" width="26" style="16" customWidth="1"/>
    <col min="10502" max="10502" width="11.5703125" style="16" customWidth="1"/>
    <col min="10503" max="10503" width="10.42578125" style="16" customWidth="1"/>
    <col min="10504" max="10504" width="11.7109375" style="16" customWidth="1"/>
    <col min="10505" max="10505" width="15.140625" style="16" customWidth="1"/>
    <col min="10506" max="10506" width="9.7109375" style="16" customWidth="1"/>
    <col min="10507" max="10752" width="7.7109375" style="16"/>
    <col min="10753" max="10753" width="4.7109375" style="16" customWidth="1"/>
    <col min="10754" max="10754" width="28.85546875" style="16" customWidth="1"/>
    <col min="10755" max="10755" width="8.140625" style="16" customWidth="1"/>
    <col min="10756" max="10756" width="8.7109375" style="16" customWidth="1"/>
    <col min="10757" max="10757" width="26" style="16" customWidth="1"/>
    <col min="10758" max="10758" width="11.5703125" style="16" customWidth="1"/>
    <col min="10759" max="10759" width="10.42578125" style="16" customWidth="1"/>
    <col min="10760" max="10760" width="11.7109375" style="16" customWidth="1"/>
    <col min="10761" max="10761" width="15.140625" style="16" customWidth="1"/>
    <col min="10762" max="10762" width="9.7109375" style="16" customWidth="1"/>
    <col min="10763" max="11008" width="7.7109375" style="16"/>
    <col min="11009" max="11009" width="4.7109375" style="16" customWidth="1"/>
    <col min="11010" max="11010" width="28.85546875" style="16" customWidth="1"/>
    <col min="11011" max="11011" width="8.140625" style="16" customWidth="1"/>
    <col min="11012" max="11012" width="8.7109375" style="16" customWidth="1"/>
    <col min="11013" max="11013" width="26" style="16" customWidth="1"/>
    <col min="11014" max="11014" width="11.5703125" style="16" customWidth="1"/>
    <col min="11015" max="11015" width="10.42578125" style="16" customWidth="1"/>
    <col min="11016" max="11016" width="11.7109375" style="16" customWidth="1"/>
    <col min="11017" max="11017" width="15.140625" style="16" customWidth="1"/>
    <col min="11018" max="11018" width="9.7109375" style="16" customWidth="1"/>
    <col min="11019" max="11264" width="7.7109375" style="16"/>
    <col min="11265" max="11265" width="4.7109375" style="16" customWidth="1"/>
    <col min="11266" max="11266" width="28.85546875" style="16" customWidth="1"/>
    <col min="11267" max="11267" width="8.140625" style="16" customWidth="1"/>
    <col min="11268" max="11268" width="8.7109375" style="16" customWidth="1"/>
    <col min="11269" max="11269" width="26" style="16" customWidth="1"/>
    <col min="11270" max="11270" width="11.5703125" style="16" customWidth="1"/>
    <col min="11271" max="11271" width="10.42578125" style="16" customWidth="1"/>
    <col min="11272" max="11272" width="11.7109375" style="16" customWidth="1"/>
    <col min="11273" max="11273" width="15.140625" style="16" customWidth="1"/>
    <col min="11274" max="11274" width="9.7109375" style="16" customWidth="1"/>
    <col min="11275" max="11520" width="7.7109375" style="16"/>
    <col min="11521" max="11521" width="4.7109375" style="16" customWidth="1"/>
    <col min="11522" max="11522" width="28.85546875" style="16" customWidth="1"/>
    <col min="11523" max="11523" width="8.140625" style="16" customWidth="1"/>
    <col min="11524" max="11524" width="8.7109375" style="16" customWidth="1"/>
    <col min="11525" max="11525" width="26" style="16" customWidth="1"/>
    <col min="11526" max="11526" width="11.5703125" style="16" customWidth="1"/>
    <col min="11527" max="11527" width="10.42578125" style="16" customWidth="1"/>
    <col min="11528" max="11528" width="11.7109375" style="16" customWidth="1"/>
    <col min="11529" max="11529" width="15.140625" style="16" customWidth="1"/>
    <col min="11530" max="11530" width="9.7109375" style="16" customWidth="1"/>
    <col min="11531" max="11776" width="7.7109375" style="16"/>
    <col min="11777" max="11777" width="4.7109375" style="16" customWidth="1"/>
    <col min="11778" max="11778" width="28.85546875" style="16" customWidth="1"/>
    <col min="11779" max="11779" width="8.140625" style="16" customWidth="1"/>
    <col min="11780" max="11780" width="8.7109375" style="16" customWidth="1"/>
    <col min="11781" max="11781" width="26" style="16" customWidth="1"/>
    <col min="11782" max="11782" width="11.5703125" style="16" customWidth="1"/>
    <col min="11783" max="11783" width="10.42578125" style="16" customWidth="1"/>
    <col min="11784" max="11784" width="11.7109375" style="16" customWidth="1"/>
    <col min="11785" max="11785" width="15.140625" style="16" customWidth="1"/>
    <col min="11786" max="11786" width="9.7109375" style="16" customWidth="1"/>
    <col min="11787" max="12032" width="7.7109375" style="16"/>
    <col min="12033" max="12033" width="4.7109375" style="16" customWidth="1"/>
    <col min="12034" max="12034" width="28.85546875" style="16" customWidth="1"/>
    <col min="12035" max="12035" width="8.140625" style="16" customWidth="1"/>
    <col min="12036" max="12036" width="8.7109375" style="16" customWidth="1"/>
    <col min="12037" max="12037" width="26" style="16" customWidth="1"/>
    <col min="12038" max="12038" width="11.5703125" style="16" customWidth="1"/>
    <col min="12039" max="12039" width="10.42578125" style="16" customWidth="1"/>
    <col min="12040" max="12040" width="11.7109375" style="16" customWidth="1"/>
    <col min="12041" max="12041" width="15.140625" style="16" customWidth="1"/>
    <col min="12042" max="12042" width="9.7109375" style="16" customWidth="1"/>
    <col min="12043" max="12288" width="7.7109375" style="16"/>
    <col min="12289" max="12289" width="4.7109375" style="16" customWidth="1"/>
    <col min="12290" max="12290" width="28.85546875" style="16" customWidth="1"/>
    <col min="12291" max="12291" width="8.140625" style="16" customWidth="1"/>
    <col min="12292" max="12292" width="8.7109375" style="16" customWidth="1"/>
    <col min="12293" max="12293" width="26" style="16" customWidth="1"/>
    <col min="12294" max="12294" width="11.5703125" style="16" customWidth="1"/>
    <col min="12295" max="12295" width="10.42578125" style="16" customWidth="1"/>
    <col min="12296" max="12296" width="11.7109375" style="16" customWidth="1"/>
    <col min="12297" max="12297" width="15.140625" style="16" customWidth="1"/>
    <col min="12298" max="12298" width="9.7109375" style="16" customWidth="1"/>
    <col min="12299" max="12544" width="7.7109375" style="16"/>
    <col min="12545" max="12545" width="4.7109375" style="16" customWidth="1"/>
    <col min="12546" max="12546" width="28.85546875" style="16" customWidth="1"/>
    <col min="12547" max="12547" width="8.140625" style="16" customWidth="1"/>
    <col min="12548" max="12548" width="8.7109375" style="16" customWidth="1"/>
    <col min="12549" max="12549" width="26" style="16" customWidth="1"/>
    <col min="12550" max="12550" width="11.5703125" style="16" customWidth="1"/>
    <col min="12551" max="12551" width="10.42578125" style="16" customWidth="1"/>
    <col min="12552" max="12552" width="11.7109375" style="16" customWidth="1"/>
    <col min="12553" max="12553" width="15.140625" style="16" customWidth="1"/>
    <col min="12554" max="12554" width="9.7109375" style="16" customWidth="1"/>
    <col min="12555" max="12800" width="7.7109375" style="16"/>
    <col min="12801" max="12801" width="4.7109375" style="16" customWidth="1"/>
    <col min="12802" max="12802" width="28.85546875" style="16" customWidth="1"/>
    <col min="12803" max="12803" width="8.140625" style="16" customWidth="1"/>
    <col min="12804" max="12804" width="8.7109375" style="16" customWidth="1"/>
    <col min="12805" max="12805" width="26" style="16" customWidth="1"/>
    <col min="12806" max="12806" width="11.5703125" style="16" customWidth="1"/>
    <col min="12807" max="12807" width="10.42578125" style="16" customWidth="1"/>
    <col min="12808" max="12808" width="11.7109375" style="16" customWidth="1"/>
    <col min="12809" max="12809" width="15.140625" style="16" customWidth="1"/>
    <col min="12810" max="12810" width="9.7109375" style="16" customWidth="1"/>
    <col min="12811" max="13056" width="7.7109375" style="16"/>
    <col min="13057" max="13057" width="4.7109375" style="16" customWidth="1"/>
    <col min="13058" max="13058" width="28.85546875" style="16" customWidth="1"/>
    <col min="13059" max="13059" width="8.140625" style="16" customWidth="1"/>
    <col min="13060" max="13060" width="8.7109375" style="16" customWidth="1"/>
    <col min="13061" max="13061" width="26" style="16" customWidth="1"/>
    <col min="13062" max="13062" width="11.5703125" style="16" customWidth="1"/>
    <col min="13063" max="13063" width="10.42578125" style="16" customWidth="1"/>
    <col min="13064" max="13064" width="11.7109375" style="16" customWidth="1"/>
    <col min="13065" max="13065" width="15.140625" style="16" customWidth="1"/>
    <col min="13066" max="13066" width="9.7109375" style="16" customWidth="1"/>
    <col min="13067" max="13312" width="7.7109375" style="16"/>
    <col min="13313" max="13313" width="4.7109375" style="16" customWidth="1"/>
    <col min="13314" max="13314" width="28.85546875" style="16" customWidth="1"/>
    <col min="13315" max="13315" width="8.140625" style="16" customWidth="1"/>
    <col min="13316" max="13316" width="8.7109375" style="16" customWidth="1"/>
    <col min="13317" max="13317" width="26" style="16" customWidth="1"/>
    <col min="13318" max="13318" width="11.5703125" style="16" customWidth="1"/>
    <col min="13319" max="13319" width="10.42578125" style="16" customWidth="1"/>
    <col min="13320" max="13320" width="11.7109375" style="16" customWidth="1"/>
    <col min="13321" max="13321" width="15.140625" style="16" customWidth="1"/>
    <col min="13322" max="13322" width="9.7109375" style="16" customWidth="1"/>
    <col min="13323" max="13568" width="7.7109375" style="16"/>
    <col min="13569" max="13569" width="4.7109375" style="16" customWidth="1"/>
    <col min="13570" max="13570" width="28.85546875" style="16" customWidth="1"/>
    <col min="13571" max="13571" width="8.140625" style="16" customWidth="1"/>
    <col min="13572" max="13572" width="8.7109375" style="16" customWidth="1"/>
    <col min="13573" max="13573" width="26" style="16" customWidth="1"/>
    <col min="13574" max="13574" width="11.5703125" style="16" customWidth="1"/>
    <col min="13575" max="13575" width="10.42578125" style="16" customWidth="1"/>
    <col min="13576" max="13576" width="11.7109375" style="16" customWidth="1"/>
    <col min="13577" max="13577" width="15.140625" style="16" customWidth="1"/>
    <col min="13578" max="13578" width="9.7109375" style="16" customWidth="1"/>
    <col min="13579" max="13824" width="7.7109375" style="16"/>
    <col min="13825" max="13825" width="4.7109375" style="16" customWidth="1"/>
    <col min="13826" max="13826" width="28.85546875" style="16" customWidth="1"/>
    <col min="13827" max="13827" width="8.140625" style="16" customWidth="1"/>
    <col min="13828" max="13828" width="8.7109375" style="16" customWidth="1"/>
    <col min="13829" max="13829" width="26" style="16" customWidth="1"/>
    <col min="13830" max="13830" width="11.5703125" style="16" customWidth="1"/>
    <col min="13831" max="13831" width="10.42578125" style="16" customWidth="1"/>
    <col min="13832" max="13832" width="11.7109375" style="16" customWidth="1"/>
    <col min="13833" max="13833" width="15.140625" style="16" customWidth="1"/>
    <col min="13834" max="13834" width="9.7109375" style="16" customWidth="1"/>
    <col min="13835" max="14080" width="7.7109375" style="16"/>
    <col min="14081" max="14081" width="4.7109375" style="16" customWidth="1"/>
    <col min="14082" max="14082" width="28.85546875" style="16" customWidth="1"/>
    <col min="14083" max="14083" width="8.140625" style="16" customWidth="1"/>
    <col min="14084" max="14084" width="8.7109375" style="16" customWidth="1"/>
    <col min="14085" max="14085" width="26" style="16" customWidth="1"/>
    <col min="14086" max="14086" width="11.5703125" style="16" customWidth="1"/>
    <col min="14087" max="14087" width="10.42578125" style="16" customWidth="1"/>
    <col min="14088" max="14088" width="11.7109375" style="16" customWidth="1"/>
    <col min="14089" max="14089" width="15.140625" style="16" customWidth="1"/>
    <col min="14090" max="14090" width="9.7109375" style="16" customWidth="1"/>
    <col min="14091" max="14336" width="7.7109375" style="16"/>
    <col min="14337" max="14337" width="4.7109375" style="16" customWidth="1"/>
    <col min="14338" max="14338" width="28.85546875" style="16" customWidth="1"/>
    <col min="14339" max="14339" width="8.140625" style="16" customWidth="1"/>
    <col min="14340" max="14340" width="8.7109375" style="16" customWidth="1"/>
    <col min="14341" max="14341" width="26" style="16" customWidth="1"/>
    <col min="14342" max="14342" width="11.5703125" style="16" customWidth="1"/>
    <col min="14343" max="14343" width="10.42578125" style="16" customWidth="1"/>
    <col min="14344" max="14344" width="11.7109375" style="16" customWidth="1"/>
    <col min="14345" max="14345" width="15.140625" style="16" customWidth="1"/>
    <col min="14346" max="14346" width="9.7109375" style="16" customWidth="1"/>
    <col min="14347" max="14592" width="7.7109375" style="16"/>
    <col min="14593" max="14593" width="4.7109375" style="16" customWidth="1"/>
    <col min="14594" max="14594" width="28.85546875" style="16" customWidth="1"/>
    <col min="14595" max="14595" width="8.140625" style="16" customWidth="1"/>
    <col min="14596" max="14596" width="8.7109375" style="16" customWidth="1"/>
    <col min="14597" max="14597" width="26" style="16" customWidth="1"/>
    <col min="14598" max="14598" width="11.5703125" style="16" customWidth="1"/>
    <col min="14599" max="14599" width="10.42578125" style="16" customWidth="1"/>
    <col min="14600" max="14600" width="11.7109375" style="16" customWidth="1"/>
    <col min="14601" max="14601" width="15.140625" style="16" customWidth="1"/>
    <col min="14602" max="14602" width="9.7109375" style="16" customWidth="1"/>
    <col min="14603" max="14848" width="7.7109375" style="16"/>
    <col min="14849" max="14849" width="4.7109375" style="16" customWidth="1"/>
    <col min="14850" max="14850" width="28.85546875" style="16" customWidth="1"/>
    <col min="14851" max="14851" width="8.140625" style="16" customWidth="1"/>
    <col min="14852" max="14852" width="8.7109375" style="16" customWidth="1"/>
    <col min="14853" max="14853" width="26" style="16" customWidth="1"/>
    <col min="14854" max="14854" width="11.5703125" style="16" customWidth="1"/>
    <col min="14855" max="14855" width="10.42578125" style="16" customWidth="1"/>
    <col min="14856" max="14856" width="11.7109375" style="16" customWidth="1"/>
    <col min="14857" max="14857" width="15.140625" style="16" customWidth="1"/>
    <col min="14858" max="14858" width="9.7109375" style="16" customWidth="1"/>
    <col min="14859" max="15104" width="7.7109375" style="16"/>
    <col min="15105" max="15105" width="4.7109375" style="16" customWidth="1"/>
    <col min="15106" max="15106" width="28.85546875" style="16" customWidth="1"/>
    <col min="15107" max="15107" width="8.140625" style="16" customWidth="1"/>
    <col min="15108" max="15108" width="8.7109375" style="16" customWidth="1"/>
    <col min="15109" max="15109" width="26" style="16" customWidth="1"/>
    <col min="15110" max="15110" width="11.5703125" style="16" customWidth="1"/>
    <col min="15111" max="15111" width="10.42578125" style="16" customWidth="1"/>
    <col min="15112" max="15112" width="11.7109375" style="16" customWidth="1"/>
    <col min="15113" max="15113" width="15.140625" style="16" customWidth="1"/>
    <col min="15114" max="15114" width="9.7109375" style="16" customWidth="1"/>
    <col min="15115" max="15360" width="7.7109375" style="16"/>
    <col min="15361" max="15361" width="4.7109375" style="16" customWidth="1"/>
    <col min="15362" max="15362" width="28.85546875" style="16" customWidth="1"/>
    <col min="15363" max="15363" width="8.140625" style="16" customWidth="1"/>
    <col min="15364" max="15364" width="8.7109375" style="16" customWidth="1"/>
    <col min="15365" max="15365" width="26" style="16" customWidth="1"/>
    <col min="15366" max="15366" width="11.5703125" style="16" customWidth="1"/>
    <col min="15367" max="15367" width="10.42578125" style="16" customWidth="1"/>
    <col min="15368" max="15368" width="11.7109375" style="16" customWidth="1"/>
    <col min="15369" max="15369" width="15.140625" style="16" customWidth="1"/>
    <col min="15370" max="15370" width="9.7109375" style="16" customWidth="1"/>
    <col min="15371" max="15616" width="7.7109375" style="16"/>
    <col min="15617" max="15617" width="4.7109375" style="16" customWidth="1"/>
    <col min="15618" max="15618" width="28.85546875" style="16" customWidth="1"/>
    <col min="15619" max="15619" width="8.140625" style="16" customWidth="1"/>
    <col min="15620" max="15620" width="8.7109375" style="16" customWidth="1"/>
    <col min="15621" max="15621" width="26" style="16" customWidth="1"/>
    <col min="15622" max="15622" width="11.5703125" style="16" customWidth="1"/>
    <col min="15623" max="15623" width="10.42578125" style="16" customWidth="1"/>
    <col min="15624" max="15624" width="11.7109375" style="16" customWidth="1"/>
    <col min="15625" max="15625" width="15.140625" style="16" customWidth="1"/>
    <col min="15626" max="15626" width="9.7109375" style="16" customWidth="1"/>
    <col min="15627" max="15872" width="7.7109375" style="16"/>
    <col min="15873" max="15873" width="4.7109375" style="16" customWidth="1"/>
    <col min="15874" max="15874" width="28.85546875" style="16" customWidth="1"/>
    <col min="15875" max="15875" width="8.140625" style="16" customWidth="1"/>
    <col min="15876" max="15876" width="8.7109375" style="16" customWidth="1"/>
    <col min="15877" max="15877" width="26" style="16" customWidth="1"/>
    <col min="15878" max="15878" width="11.5703125" style="16" customWidth="1"/>
    <col min="15879" max="15879" width="10.42578125" style="16" customWidth="1"/>
    <col min="15880" max="15880" width="11.7109375" style="16" customWidth="1"/>
    <col min="15881" max="15881" width="15.140625" style="16" customWidth="1"/>
    <col min="15882" max="15882" width="9.7109375" style="16" customWidth="1"/>
    <col min="15883" max="16128" width="7.7109375" style="16"/>
    <col min="16129" max="16129" width="4.7109375" style="16" customWidth="1"/>
    <col min="16130" max="16130" width="28.85546875" style="16" customWidth="1"/>
    <col min="16131" max="16131" width="8.140625" style="16" customWidth="1"/>
    <col min="16132" max="16132" width="8.7109375" style="16" customWidth="1"/>
    <col min="16133" max="16133" width="26" style="16" customWidth="1"/>
    <col min="16134" max="16134" width="11.5703125" style="16" customWidth="1"/>
    <col min="16135" max="16135" width="10.42578125" style="16" customWidth="1"/>
    <col min="16136" max="16136" width="11.7109375" style="16" customWidth="1"/>
    <col min="16137" max="16137" width="15.140625" style="16" customWidth="1"/>
    <col min="16138" max="16138" width="9.7109375" style="16" customWidth="1"/>
    <col min="16139" max="16384" width="7.7109375" style="16"/>
  </cols>
  <sheetData>
    <row r="2" spans="1:16" ht="12.75" customHeight="1" x14ac:dyDescent="0.25">
      <c r="A2" s="52" t="s">
        <v>60</v>
      </c>
      <c r="B2" s="52"/>
      <c r="C2" s="52"/>
      <c r="D2" s="52"/>
      <c r="E2" s="52"/>
      <c r="F2" s="52"/>
      <c r="G2" s="52"/>
      <c r="H2" s="52"/>
      <c r="I2" s="52"/>
      <c r="J2" s="52"/>
    </row>
    <row r="3" spans="1:16" ht="24" customHeight="1" x14ac:dyDescent="0.2">
      <c r="A3" s="53" t="s">
        <v>61</v>
      </c>
      <c r="B3" s="53"/>
      <c r="C3" s="53"/>
      <c r="D3" s="53"/>
      <c r="E3" s="53"/>
      <c r="F3" s="53"/>
      <c r="G3" s="53"/>
      <c r="H3" s="53"/>
      <c r="I3" s="53"/>
      <c r="J3" s="53"/>
    </row>
    <row r="4" spans="1:16" x14ac:dyDescent="0.2">
      <c r="E4" s="17" t="s">
        <v>62</v>
      </c>
    </row>
    <row r="5" spans="1:16" ht="63.75" customHeight="1" x14ac:dyDescent="0.2">
      <c r="A5" s="51" t="s">
        <v>32</v>
      </c>
      <c r="B5" s="51" t="s">
        <v>33</v>
      </c>
      <c r="C5" s="51" t="s">
        <v>34</v>
      </c>
      <c r="D5" s="51" t="s">
        <v>63</v>
      </c>
      <c r="E5" s="51" t="s">
        <v>35</v>
      </c>
      <c r="F5" s="51" t="s">
        <v>64</v>
      </c>
      <c r="G5" s="51"/>
      <c r="H5" s="51" t="s">
        <v>36</v>
      </c>
      <c r="I5" s="51" t="s">
        <v>37</v>
      </c>
      <c r="J5" s="51" t="s">
        <v>38</v>
      </c>
      <c r="K5" s="18"/>
      <c r="L5" s="18"/>
      <c r="M5" s="18"/>
      <c r="N5" s="18"/>
      <c r="O5" s="18"/>
      <c r="P5" s="18"/>
    </row>
    <row r="6" spans="1:16" ht="66.75" customHeight="1" x14ac:dyDescent="0.2">
      <c r="A6" s="51"/>
      <c r="B6" s="51"/>
      <c r="C6" s="51"/>
      <c r="D6" s="51"/>
      <c r="E6" s="51"/>
      <c r="F6" s="40" t="s">
        <v>39</v>
      </c>
      <c r="G6" s="40" t="s">
        <v>40</v>
      </c>
      <c r="H6" s="51"/>
      <c r="I6" s="51"/>
      <c r="J6" s="51"/>
      <c r="K6" s="18"/>
      <c r="L6" s="18"/>
      <c r="M6" s="18"/>
      <c r="N6" s="18"/>
      <c r="O6" s="18"/>
      <c r="P6" s="18"/>
    </row>
    <row r="7" spans="1:16" ht="11.25" customHeight="1" x14ac:dyDescent="0.2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  <c r="H7" s="40">
        <v>8</v>
      </c>
      <c r="I7" s="40">
        <v>9</v>
      </c>
      <c r="J7" s="40">
        <v>10</v>
      </c>
      <c r="K7" s="18"/>
      <c r="L7" s="18"/>
      <c r="M7" s="18"/>
      <c r="N7" s="18"/>
      <c r="O7" s="18"/>
      <c r="P7" s="18"/>
    </row>
    <row r="8" spans="1:16" ht="25.5" x14ac:dyDescent="0.2">
      <c r="A8" s="19">
        <v>1</v>
      </c>
      <c r="B8" s="20" t="s">
        <v>41</v>
      </c>
      <c r="C8" s="21" t="s">
        <v>42</v>
      </c>
      <c r="D8" s="22">
        <v>48.037999999999997</v>
      </c>
      <c r="E8" s="21" t="s">
        <v>43</v>
      </c>
      <c r="F8" s="22">
        <v>48</v>
      </c>
      <c r="G8" s="22">
        <v>47.994999999999997</v>
      </c>
      <c r="H8" s="23">
        <f>G8-F8</f>
        <v>-5.000000000002558E-3</v>
      </c>
      <c r="I8" s="24">
        <v>5623.97</v>
      </c>
      <c r="J8" s="33">
        <f>I8/(2427*3.07964431)</f>
        <v>0.75244135941565482</v>
      </c>
      <c r="K8" s="18"/>
      <c r="L8" s="18"/>
      <c r="M8" s="18"/>
      <c r="N8" s="18"/>
      <c r="O8" s="18"/>
      <c r="P8" s="18"/>
    </row>
    <row r="9" spans="1:16" ht="38.25" x14ac:dyDescent="0.2">
      <c r="A9" s="19">
        <v>2</v>
      </c>
      <c r="B9" s="20" t="s">
        <v>44</v>
      </c>
      <c r="C9" s="19" t="s">
        <v>45</v>
      </c>
      <c r="D9" s="19">
        <v>12.189</v>
      </c>
      <c r="E9" s="19" t="s">
        <v>46</v>
      </c>
      <c r="F9" s="25">
        <v>13.44</v>
      </c>
      <c r="G9" s="25">
        <v>12.19</v>
      </c>
      <c r="H9" s="26">
        <f>G9-F9</f>
        <v>-1.25</v>
      </c>
      <c r="I9" s="27">
        <f>I10+I11+I12+I13+I14</f>
        <v>7286.0037700000003</v>
      </c>
      <c r="J9" s="28">
        <f>I9/(2427*3.079644)</f>
        <v>0.97480803298366792</v>
      </c>
      <c r="K9" s="18"/>
      <c r="L9" s="18"/>
      <c r="M9" s="18"/>
      <c r="N9" s="18"/>
      <c r="O9" s="18"/>
      <c r="P9" s="18"/>
    </row>
    <row r="10" spans="1:16" ht="38.25" x14ac:dyDescent="0.2">
      <c r="A10" s="21"/>
      <c r="B10" s="29"/>
      <c r="C10" s="21"/>
      <c r="D10" s="21"/>
      <c r="E10" s="29" t="s">
        <v>65</v>
      </c>
      <c r="F10" s="21"/>
      <c r="G10" s="21"/>
      <c r="H10" s="30"/>
      <c r="I10" s="31">
        <v>2395.6761499999998</v>
      </c>
      <c r="J10" s="30"/>
      <c r="K10" s="18"/>
      <c r="L10" s="18"/>
      <c r="M10" s="18"/>
      <c r="N10" s="18"/>
      <c r="O10" s="18"/>
      <c r="P10" s="18"/>
    </row>
    <row r="11" spans="1:16" ht="25.5" x14ac:dyDescent="0.2">
      <c r="A11" s="21"/>
      <c r="B11" s="29"/>
      <c r="C11" s="21"/>
      <c r="D11" s="21"/>
      <c r="E11" s="29" t="s">
        <v>66</v>
      </c>
      <c r="F11" s="21"/>
      <c r="G11" s="21"/>
      <c r="H11" s="30"/>
      <c r="I11" s="31">
        <v>1237.3017</v>
      </c>
      <c r="J11" s="30"/>
      <c r="K11" s="18"/>
      <c r="L11" s="18"/>
      <c r="M11" s="18"/>
      <c r="N11" s="18"/>
      <c r="O11" s="18"/>
      <c r="P11" s="18"/>
    </row>
    <row r="12" spans="1:16" ht="38.25" x14ac:dyDescent="0.2">
      <c r="A12" s="21"/>
      <c r="B12" s="29"/>
      <c r="C12" s="21"/>
      <c r="D12" s="21"/>
      <c r="E12" s="29" t="s">
        <v>67</v>
      </c>
      <c r="F12" s="21"/>
      <c r="G12" s="21"/>
      <c r="H12" s="30"/>
      <c r="I12" s="31">
        <v>1483.0365400000001</v>
      </c>
      <c r="J12" s="30"/>
      <c r="K12" s="18"/>
      <c r="L12" s="18"/>
      <c r="M12" s="18"/>
      <c r="N12" s="18"/>
      <c r="O12" s="18"/>
      <c r="P12" s="18"/>
    </row>
    <row r="13" spans="1:16" ht="38.25" x14ac:dyDescent="0.2">
      <c r="A13" s="21"/>
      <c r="B13" s="29"/>
      <c r="C13" s="21"/>
      <c r="D13" s="21"/>
      <c r="E13" s="29" t="s">
        <v>68</v>
      </c>
      <c r="F13" s="21"/>
      <c r="G13" s="21"/>
      <c r="H13" s="30"/>
      <c r="I13" s="31">
        <v>985.57776000000001</v>
      </c>
      <c r="J13" s="30"/>
      <c r="K13" s="18"/>
      <c r="L13" s="18"/>
      <c r="M13" s="18"/>
      <c r="N13" s="18"/>
      <c r="O13" s="18"/>
      <c r="P13" s="18"/>
    </row>
    <row r="14" spans="1:16" ht="25.5" x14ac:dyDescent="0.2">
      <c r="A14" s="21"/>
      <c r="B14" s="29"/>
      <c r="C14" s="21"/>
      <c r="D14" s="21"/>
      <c r="E14" s="29" t="s">
        <v>69</v>
      </c>
      <c r="F14" s="21"/>
      <c r="G14" s="21"/>
      <c r="H14" s="30"/>
      <c r="I14" s="31">
        <v>1184.4116200000001</v>
      </c>
      <c r="J14" s="30"/>
      <c r="K14" s="18"/>
      <c r="L14" s="18"/>
      <c r="M14" s="18"/>
      <c r="N14" s="18"/>
      <c r="O14" s="18"/>
      <c r="P14" s="18"/>
    </row>
    <row r="15" spans="1:16" ht="38.25" x14ac:dyDescent="0.2">
      <c r="A15" s="19">
        <v>3</v>
      </c>
      <c r="B15" s="20" t="s">
        <v>52</v>
      </c>
      <c r="C15" s="21" t="s">
        <v>53</v>
      </c>
      <c r="D15" s="32">
        <v>29.99</v>
      </c>
      <c r="E15" s="29" t="s">
        <v>54</v>
      </c>
      <c r="F15" s="21">
        <v>36.4</v>
      </c>
      <c r="G15" s="23">
        <v>31.69</v>
      </c>
      <c r="H15" s="33">
        <f>G15/F15*100-100</f>
        <v>-12.939560439560438</v>
      </c>
      <c r="I15" s="21"/>
      <c r="J15" s="30"/>
      <c r="K15" s="18"/>
      <c r="L15" s="18"/>
      <c r="M15" s="18"/>
      <c r="N15" s="18"/>
      <c r="O15" s="18"/>
      <c r="P15" s="18"/>
    </row>
    <row r="16" spans="1:16" ht="38.25" x14ac:dyDescent="0.2">
      <c r="A16" s="19">
        <v>4</v>
      </c>
      <c r="B16" s="20" t="s">
        <v>55</v>
      </c>
      <c r="C16" s="21" t="s">
        <v>56</v>
      </c>
      <c r="D16" s="21">
        <v>3.8899999999999997E-2</v>
      </c>
      <c r="E16" s="29" t="s">
        <v>57</v>
      </c>
      <c r="F16" s="21">
        <v>3.44E-2</v>
      </c>
      <c r="G16" s="46">
        <v>3.9600000000000003E-2</v>
      </c>
      <c r="H16" s="33">
        <f>G16/F16*100-100</f>
        <v>15.116279069767444</v>
      </c>
      <c r="I16" s="21"/>
      <c r="J16" s="30"/>
      <c r="K16" s="18"/>
      <c r="L16" s="18"/>
      <c r="M16" s="18"/>
      <c r="N16" s="18"/>
      <c r="O16" s="18"/>
      <c r="P16" s="18"/>
    </row>
    <row r="17" spans="1:16" ht="117" customHeight="1" x14ac:dyDescent="0.2">
      <c r="A17" s="19">
        <v>5</v>
      </c>
      <c r="B17" s="34" t="s">
        <v>47</v>
      </c>
      <c r="C17" s="21" t="s">
        <v>42</v>
      </c>
      <c r="D17" s="21">
        <v>28.1</v>
      </c>
      <c r="E17" s="29" t="s">
        <v>48</v>
      </c>
      <c r="F17" s="21">
        <v>100</v>
      </c>
      <c r="G17" s="22">
        <v>28.1</v>
      </c>
      <c r="H17" s="33">
        <f>G17/F17*100-100</f>
        <v>-71.900000000000006</v>
      </c>
      <c r="I17" s="35"/>
      <c r="J17" s="30"/>
      <c r="K17" s="18"/>
      <c r="L17" s="18"/>
      <c r="M17" s="18"/>
      <c r="N17" s="18"/>
      <c r="O17" s="18"/>
      <c r="P17" s="18"/>
    </row>
    <row r="18" spans="1:16" ht="88.5" customHeight="1" x14ac:dyDescent="0.2">
      <c r="A18" s="19">
        <v>6</v>
      </c>
      <c r="B18" s="34" t="s">
        <v>49</v>
      </c>
      <c r="C18" s="21" t="s">
        <v>42</v>
      </c>
      <c r="D18" s="32">
        <v>25.92</v>
      </c>
      <c r="E18" s="29" t="s">
        <v>50</v>
      </c>
      <c r="F18" s="21">
        <v>12.52</v>
      </c>
      <c r="G18" s="23">
        <v>34.393500000000003</v>
      </c>
      <c r="H18" s="33">
        <f>G18/F18*100-100</f>
        <v>174.70846645367419</v>
      </c>
      <c r="I18" s="54">
        <v>5409.87446</v>
      </c>
      <c r="J18" s="30">
        <f>I18/2427</f>
        <v>2.2290376843840134</v>
      </c>
      <c r="K18" s="18"/>
      <c r="L18" s="18"/>
      <c r="M18" s="18"/>
      <c r="N18" s="18"/>
      <c r="O18" s="18"/>
      <c r="P18" s="18"/>
    </row>
    <row r="19" spans="1:16" ht="63.75" customHeight="1" x14ac:dyDescent="0.2">
      <c r="A19" s="19">
        <v>7</v>
      </c>
      <c r="B19" s="20" t="s">
        <v>58</v>
      </c>
      <c r="C19" s="21" t="s">
        <v>42</v>
      </c>
      <c r="D19" s="21">
        <v>75</v>
      </c>
      <c r="E19" s="29" t="s">
        <v>59</v>
      </c>
      <c r="F19" s="21">
        <v>90</v>
      </c>
      <c r="G19" s="21">
        <v>90</v>
      </c>
      <c r="H19" s="21">
        <v>0</v>
      </c>
      <c r="I19" s="47">
        <v>0.8</v>
      </c>
      <c r="J19" s="30">
        <v>1</v>
      </c>
      <c r="K19" s="18"/>
      <c r="L19" s="18"/>
      <c r="M19" s="18"/>
      <c r="N19" s="18"/>
      <c r="O19" s="18"/>
      <c r="P19" s="18"/>
    </row>
    <row r="20" spans="1:16" x14ac:dyDescent="0.2">
      <c r="A20" s="18"/>
      <c r="B20" s="36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6" x14ac:dyDescent="0.2">
      <c r="A21" s="18"/>
      <c r="B21" s="36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1:16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ht="15.75" x14ac:dyDescent="0.2">
      <c r="A23" s="18"/>
      <c r="B23" s="37" t="s">
        <v>70</v>
      </c>
      <c r="C23" s="38"/>
      <c r="D23" s="38"/>
      <c r="E23" s="50" t="s">
        <v>71</v>
      </c>
      <c r="F23" s="50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x14ac:dyDescent="0.2">
      <c r="A24" s="18"/>
      <c r="B24" s="18"/>
      <c r="D24" s="39"/>
      <c r="F24" s="39"/>
      <c r="G24" s="39"/>
      <c r="H24" s="39"/>
      <c r="I24" s="39"/>
      <c r="J24" s="39"/>
      <c r="K24" s="18"/>
      <c r="L24" s="18"/>
      <c r="M24" s="18"/>
      <c r="N24" s="18"/>
      <c r="O24" s="18"/>
      <c r="P24" s="18"/>
    </row>
    <row r="25" spans="1:16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6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1:16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16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1:16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1:16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1:16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1:16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1:16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1:16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1:16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1:16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1:16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1:16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1:16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1:16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1:16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1:16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1:16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1:16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1:16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1:16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1:16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1:16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1:16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1:16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1:16" x14ac:dyDescent="0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1:16" x14ac:dyDescent="0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1:16" x14ac:dyDescent="0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1:16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1:16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1:16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1:16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1:16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1:16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</row>
    <row r="87" spans="1:16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1:16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</row>
    <row r="89" spans="1:16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1:16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</row>
    <row r="91" spans="1:16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</row>
  </sheetData>
  <mergeCells count="12">
    <mergeCell ref="J5:J6"/>
    <mergeCell ref="A2:J2"/>
    <mergeCell ref="A3:J3"/>
    <mergeCell ref="A5:A6"/>
    <mergeCell ref="B5:B6"/>
    <mergeCell ref="C5:C6"/>
    <mergeCell ref="D5:D6"/>
    <mergeCell ref="E5:E6"/>
    <mergeCell ref="F5:G5"/>
    <mergeCell ref="H5:H6"/>
    <mergeCell ref="I5:I6"/>
    <mergeCell ref="E23:F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"/>
  <sheetViews>
    <sheetView tabSelected="1" workbookViewId="0">
      <selection activeCell="G17" sqref="G17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6.5703125" style="2" bestFit="1" customWidth="1"/>
    <col min="4" max="4" width="7.42578125" style="2" bestFit="1" customWidth="1"/>
    <col min="5" max="10" width="6.5703125" style="2" bestFit="1" customWidth="1"/>
    <col min="11" max="11" width="7.85546875" style="2" bestFit="1" customWidth="1"/>
    <col min="12" max="12" width="6.85546875" style="2" bestFit="1" customWidth="1"/>
    <col min="13" max="13" width="6.5703125" style="2" bestFit="1" customWidth="1"/>
    <col min="14" max="14" width="6.85546875" style="2" bestFit="1" customWidth="1"/>
    <col min="15" max="15" width="7.5703125" style="2" bestFit="1" customWidth="1"/>
    <col min="16" max="16384" width="9.140625" style="2"/>
  </cols>
  <sheetData>
    <row r="1" spans="1:15" x14ac:dyDescent="0.2">
      <c r="B1" s="1" t="s">
        <v>78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51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1.405586</v>
      </c>
      <c r="D5" s="6">
        <v>1.1027769999999999</v>
      </c>
      <c r="E5" s="6">
        <v>1.381262</v>
      </c>
      <c r="F5" s="6">
        <v>0.88445600000000002</v>
      </c>
      <c r="G5" s="6">
        <v>0.81767199999999995</v>
      </c>
      <c r="H5" s="6">
        <v>1.0722240000000001</v>
      </c>
      <c r="I5" s="6">
        <v>1.5167329999999999</v>
      </c>
      <c r="J5" s="6">
        <v>1.438909</v>
      </c>
      <c r="K5" s="6">
        <v>0.68639099999999997</v>
      </c>
      <c r="L5" s="6">
        <v>1.148463</v>
      </c>
      <c r="M5" s="6">
        <v>1.369354</v>
      </c>
      <c r="N5" s="6">
        <v>1.4972490000000001</v>
      </c>
      <c r="O5" s="6">
        <f>C5+D5+E5+F5+G5+H5+I5+J5+K5+L5+M5+N5</f>
        <v>14.321076</v>
      </c>
    </row>
    <row r="6" spans="1:15" ht="38.25" x14ac:dyDescent="0.2">
      <c r="A6" s="7" t="s">
        <v>31</v>
      </c>
      <c r="B6" s="10" t="s">
        <v>26</v>
      </c>
      <c r="C6" s="8">
        <v>30.359000000000002</v>
      </c>
      <c r="D6" s="8">
        <v>16.277000000000001</v>
      </c>
      <c r="E6" s="8">
        <v>22.338999999999999</v>
      </c>
      <c r="F6" s="8">
        <v>5.4550000000000001</v>
      </c>
      <c r="G6" s="8">
        <v>6.274</v>
      </c>
      <c r="H6" s="8">
        <v>9.9990000000000006</v>
      </c>
      <c r="I6" s="8">
        <v>9.3070000000000004</v>
      </c>
      <c r="J6" s="8">
        <v>12.747999999999999</v>
      </c>
      <c r="K6" s="8">
        <v>8.5489999999999995</v>
      </c>
      <c r="L6" s="8">
        <v>20.407</v>
      </c>
      <c r="M6" s="8">
        <v>19.68</v>
      </c>
      <c r="N6" s="8">
        <v>37.743000000000002</v>
      </c>
      <c r="O6" s="6">
        <f>C6+D6+E6+F6+G6+H6+I6+J6+K6+L6+M6+N6</f>
        <v>199.137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затраты на покупку потерь </vt:lpstr>
      <vt:lpstr>уровень нормативных потерь</vt:lpstr>
      <vt:lpstr>закупка эл.эн.для компенс.потер</vt:lpstr>
      <vt:lpstr>мероприятия по снижению потерь</vt:lpstr>
      <vt:lpstr>размер фактических потерь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В.В. Садовникова</dc:creator>
  <cp:keywords/>
  <dc:description/>
  <cp:lastModifiedBy>В.В. Садовникова</cp:lastModifiedBy>
  <cp:lastPrinted>2020-01-20T12:48:11Z</cp:lastPrinted>
  <dcterms:created xsi:type="dcterms:W3CDTF">2012-02-10T09:04:41Z</dcterms:created>
  <dcterms:modified xsi:type="dcterms:W3CDTF">2022-01-27T13:36:32Z</dcterms:modified>
  <cp:category/>
</cp:coreProperties>
</file>